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firstSheet="3" activeTab="3"/>
  </bookViews>
  <sheets>
    <sheet name="Vue d'ensemble" sheetId="7" r:id="rId1"/>
    <sheet name="ATUQ" sheetId="6" r:id="rId2"/>
    <sheet name="UTACQ et autres" sheetId="2" r:id="rId3"/>
    <sheet name="Réseau COPHAN" sheetId="1" r:id="rId4"/>
  </sheets>
  <definedNames>
    <definedName name="AOT_MRC_et_villes" localSheetId="2">Tableau18[[#Headers],[AOT, MRC et villes]]</definedName>
    <definedName name="Coup_de_gueule" localSheetId="1">Tableau173[[#Headers],[Coup de gueule]]</definedName>
    <definedName name="Coup_de_gueule2" localSheetId="2">Tableau18[[#Headers],[Coup de gueule]]</definedName>
    <definedName name="Coup_de_gueule3" localSheetId="3">Tableau1[[#Headers],[Coup de gueule]]</definedName>
    <definedName name="Date" localSheetId="1">Tableau173[[#Headers],[Date ]]</definedName>
    <definedName name="Date2" localSheetId="2">Tableau18[[#Headers],[Date ]]</definedName>
    <definedName name="Date3" localSheetId="3">Tableau1[[#Headers],[Date]]</definedName>
    <definedName name="Disponibilité_d_équipement_de_protection_personnel" localSheetId="1">Tableau173[[#Headers],[Disponibilité d''équipement de protection personnel]]</definedName>
    <definedName name="Disponibilité_d_équipement_de_protection_personnel" localSheetId="3">Tableau1[[#Headers],[Disponibilité d''équipement de protection personnel]]</definedName>
    <definedName name="Disponibilité_d_équipement_de_protection_personnel2" localSheetId="2">Tableau18[[#Headers],[Disponibilité d''équipement de protection personnel]]</definedName>
    <definedName name="Membres_ATUQ" localSheetId="1">Tableau173[[#Headers],[Membres ATUQ]]</definedName>
    <definedName name="Mesures_compensatoires" localSheetId="1">Tableau173[[#Headers],[Mesures compensatoires]]</definedName>
    <definedName name="Mesures_compensatoires2" localSheetId="2">Tableau18[[#Headers],[Mesures compensatoires]]</definedName>
    <definedName name="Mesures_compensatoires3" localSheetId="3">Tableau1[[#Headers],[Mesures compensatoires]]</definedName>
    <definedName name="MRC__ville_ou_région" localSheetId="3">Tableau1[[#Headers],[MRC, ville ou région]]</definedName>
    <definedName name="Nature_de_l_information" localSheetId="3">Tableau1[[#Headers],[Vérification de l''information ]]</definedName>
    <definedName name="Niveau_de_service" localSheetId="1">Tableau173[[#Headers],[Niveau de service ]]</definedName>
    <definedName name="Niveau_de_service2" localSheetId="2">Tableau18[[#Headers],[Niveau de service ]]</definedName>
    <definedName name="Niveau_de_service3" localSheetId="3">Tableau1[[#Headers],[Niveau de service ]]</definedName>
    <definedName name="Précisions_sur_les_mesures_compensatoires" localSheetId="1">Tableau173[[#Headers],[Précisions sur les mesures compensatoires]]</definedName>
    <definedName name="Précisions_sur_les_mesures_compensatoires2" localSheetId="2">Tableau18[[#Headers],[Précisions sur les mesures compensatoires]]</definedName>
    <definedName name="Précisions_sur_les_services" localSheetId="1">Tableau173[[#Headers],[Précisions sur les services]]</definedName>
    <definedName name="Précisions_sur_les_services2" localSheetId="2">Tableau18[[#Headers],[Précisions sur les services]]</definedName>
    <definedName name="Précisions_sur_les_services3" localSheetId="3">Tableau1[[#Headers],[Précisions sur les services]]</definedName>
    <definedName name="Réduction_des_motifs" localSheetId="1">Tableau173[[#Headers],[Réduction des motifs]]</definedName>
    <definedName name="Réduction_des_motifs2" localSheetId="2">Tableau18[[#Headers],[Réduction des motifs]]</definedName>
    <definedName name="Réduction_des_motifs3" localSheetId="3">Tableau1[[#Headers],[Réduction des motifs]]</definedName>
    <definedName name="Région" localSheetId="1">Tableau173[[#Headers],[Région]]</definedName>
    <definedName name="Région2" localSheetId="2">Tableau18[[#Headers],[Région]]</definedName>
    <definedName name="Région3" localSheetId="3">Tableau1[[#Headers],[Région]]</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7" l="1"/>
  <c r="D20" i="7"/>
  <c r="C20" i="7"/>
  <c r="B20" i="7"/>
  <c r="D18" i="7"/>
  <c r="B18" i="7"/>
  <c r="A18" i="7"/>
  <c r="D16" i="7"/>
  <c r="C16" i="7"/>
  <c r="B16" i="7"/>
  <c r="A16" i="7"/>
  <c r="B11" i="7"/>
  <c r="D9" i="7"/>
  <c r="C9" i="7"/>
  <c r="B9" i="7"/>
  <c r="D7" i="7"/>
  <c r="C7" i="7"/>
  <c r="B7" i="7"/>
  <c r="A7" i="7"/>
  <c r="D5" i="7"/>
  <c r="C5" i="7"/>
  <c r="B5" i="7"/>
  <c r="A5" i="7"/>
  <c r="B22" i="1" l="1"/>
  <c r="B26" i="1"/>
  <c r="B28" i="1"/>
  <c r="B30" i="1"/>
  <c r="B32" i="1"/>
  <c r="D51" i="2" l="1"/>
  <c r="D49" i="2"/>
  <c r="D47" i="2"/>
  <c r="C51" i="2"/>
  <c r="C49" i="2"/>
  <c r="C47" i="2"/>
  <c r="B53" i="2"/>
  <c r="B51" i="2"/>
  <c r="B49" i="2"/>
  <c r="B47" i="2"/>
  <c r="A49" i="2"/>
  <c r="A47" i="2"/>
  <c r="D23" i="6"/>
  <c r="D25" i="6"/>
  <c r="D27" i="6"/>
  <c r="C27" i="6"/>
  <c r="C25" i="6"/>
  <c r="C23" i="6"/>
  <c r="B29" i="6"/>
  <c r="B27" i="6"/>
  <c r="B25" i="6"/>
  <c r="B23" i="6"/>
  <c r="A25" i="6"/>
  <c r="A23" i="6"/>
  <c r="C28" i="1" l="1"/>
  <c r="C26" i="1"/>
  <c r="D26" i="1"/>
  <c r="D24" i="1"/>
  <c r="D22" i="1"/>
  <c r="C24" i="1"/>
  <c r="C22" i="1"/>
  <c r="B24" i="1"/>
  <c r="A24" i="1"/>
  <c r="A22" i="1"/>
</calcChain>
</file>

<file path=xl/sharedStrings.xml><?xml version="1.0" encoding="utf-8"?>
<sst xmlns="http://schemas.openxmlformats.org/spreadsheetml/2006/main" count="522" uniqueCount="187">
  <si>
    <t>Estrie</t>
  </si>
  <si>
    <t>MRC de Beauce-Sartigan</t>
  </si>
  <si>
    <t>MRC Robert-Cliche</t>
  </si>
  <si>
    <t>Lévis</t>
  </si>
  <si>
    <t>MRC de Bellechasse</t>
  </si>
  <si>
    <t>MRC de Sherbrooke</t>
  </si>
  <si>
    <t>Oui</t>
  </si>
  <si>
    <t>Non</t>
  </si>
  <si>
    <t>MRC des Etchemins</t>
  </si>
  <si>
    <t>Réduit aux motifs de santé</t>
  </si>
  <si>
    <t>Disponibilité d'équipement de protection personnel</t>
  </si>
  <si>
    <t>MRC de Montmagny</t>
  </si>
  <si>
    <t>MRC de l'Islet</t>
  </si>
  <si>
    <t>Le service est tant ralenti qu'il semble inactif.</t>
  </si>
  <si>
    <t xml:space="preserve">Maintenu </t>
  </si>
  <si>
    <t>Non indiqué</t>
  </si>
  <si>
    <t>Maintenu</t>
  </si>
  <si>
    <t>Précisions sur les services</t>
  </si>
  <si>
    <t xml:space="preserve">Les séparateurs en plastique devraient être présents dans tous les taxis. </t>
  </si>
  <si>
    <t xml:space="preserve">Niveau de service </t>
  </si>
  <si>
    <t>MRC, ville ou région</t>
  </si>
  <si>
    <t>MRC d'Argenteuil</t>
  </si>
  <si>
    <t>MRC de Joliette</t>
  </si>
  <si>
    <t>MRC de Montcalm</t>
  </si>
  <si>
    <t>MRC de Matawinie</t>
  </si>
  <si>
    <t>MRC d'Autray</t>
  </si>
  <si>
    <t>Régie intermunicipale de transport Gaspésie - Îles-de-la-Madeleine (RÉGÎM)</t>
  </si>
  <si>
    <t>MRC de Rimouski-Neigette</t>
  </si>
  <si>
    <t>Rouyn-Noranda</t>
  </si>
  <si>
    <t>MRC du Val-Saint-François</t>
  </si>
  <si>
    <t>Transport adapté toujours disponible sur réservation.</t>
  </si>
  <si>
    <t>MRC de Brome Missisquoi</t>
  </si>
  <si>
    <t>Déplacement vers les établissements ouverts offrant des services essentiels.</t>
  </si>
  <si>
    <t>Diminué</t>
  </si>
  <si>
    <t>exo</t>
  </si>
  <si>
    <t>Réseau de transport de Longueuil (RTL)</t>
  </si>
  <si>
    <t>Société de transport de l'Outaouais (STO)</t>
  </si>
  <si>
    <t>Société de transport de Laval (STLaval)</t>
  </si>
  <si>
    <t>Société de transport de Lévis (STLévis)</t>
  </si>
  <si>
    <t>Société de transport de Montréal (STM)</t>
  </si>
  <si>
    <t>Société de transport du Saguenay (STSaguenay)</t>
  </si>
  <si>
    <t>Société de transport de Sherbrooke (STSherbrooke)</t>
  </si>
  <si>
    <t>Société de transport de Trois-Rivières (STTR)</t>
  </si>
  <si>
    <t>Membres ATUQ</t>
  </si>
  <si>
    <t>Réduction des motifs</t>
  </si>
  <si>
    <t>Réduit aux motifs de santé et d'alimentation</t>
  </si>
  <si>
    <t>Réduit aux motifs de santé, de travail et d'alimentation</t>
  </si>
  <si>
    <t>Réduit aux motifs de santé et de travail</t>
  </si>
  <si>
    <t>Mesures compensatoires</t>
  </si>
  <si>
    <t>Coup de gueule</t>
  </si>
  <si>
    <t>Ralentissement des services constaté.</t>
  </si>
  <si>
    <t>Précisions sur les mesures compensatoires</t>
  </si>
  <si>
    <t>Service de transport adapté offert par taxi.</t>
  </si>
  <si>
    <t>Transport adapté et collectif des Laurentides</t>
  </si>
  <si>
    <t>Transport adapté Amos inc.</t>
  </si>
  <si>
    <t>Transport adapté et collectif des Basques et St-Cyprien</t>
  </si>
  <si>
    <t>Transport des personnes de la MRC de Bécancour</t>
  </si>
  <si>
    <t>Corporation de mobilité collective de Charlevoix</t>
  </si>
  <si>
    <t>Transport adapté et collectif (TAC) des Chenaux</t>
  </si>
  <si>
    <t xml:space="preserve">Transcollines </t>
  </si>
  <si>
    <t>Transport adapté et collectif Haute-Côte-Nord (TAC HCN)</t>
  </si>
  <si>
    <t>Corporation de transport adapté Autono-Bus et du Transport collectif du Haut St-Maurice (CTACHSM)</t>
  </si>
  <si>
    <t>Service de transport adapté et collectif de la MRC de La Matanie</t>
  </si>
  <si>
    <t>Transport MRC de Memphrémagog</t>
  </si>
  <si>
    <t>Transport collectif et adapté de la MRC de Montmagny (TCA)</t>
  </si>
  <si>
    <t>Réduit aux motifs de santé, de travail, d'alimentation et autres</t>
  </si>
  <si>
    <t>Régie de transport en commun de Shawinigan</t>
  </si>
  <si>
    <t>Service de transport collectif (STC) des Sources</t>
  </si>
  <si>
    <t>Transport Adapté du Témiscamingue Para Transport inc.</t>
  </si>
  <si>
    <t>Non renseignée</t>
  </si>
  <si>
    <t>Bas-Saint-Laurent - 01</t>
  </si>
  <si>
    <t>Capitale-Nationale - 03</t>
  </si>
  <si>
    <t>Saguenay-Lac-Saint-Jean - 02</t>
  </si>
  <si>
    <t>Mauricie - 04</t>
  </si>
  <si>
    <t>Montréal - 06</t>
  </si>
  <si>
    <t>Estrie - 05</t>
  </si>
  <si>
    <t>Outaouais - 07</t>
  </si>
  <si>
    <t>Abitibi-Témiscamingue - 08</t>
  </si>
  <si>
    <t>Côte-Nord - 09</t>
  </si>
  <si>
    <t>Gaspésie-Îles-de-la-Madeleine - 11</t>
  </si>
  <si>
    <t>Chaudière-Appalaches - 12</t>
  </si>
  <si>
    <t>Laval - 13</t>
  </si>
  <si>
    <t>Laurentides - 15</t>
  </si>
  <si>
    <t>Montérégie - 16</t>
  </si>
  <si>
    <t>Multiples (06, 15 et 16)</t>
  </si>
  <si>
    <t>Niveau de service</t>
  </si>
  <si>
    <t xml:space="preserve">Date </t>
  </si>
  <si>
    <t>Date</t>
  </si>
  <si>
    <t>Disponibilité de l'équipement de protection personnel</t>
  </si>
  <si>
    <t>Réponse incertaine</t>
  </si>
  <si>
    <t>Confirmée</t>
  </si>
  <si>
    <t>Non renseigné</t>
  </si>
  <si>
    <t>Lanaudière - 14</t>
  </si>
  <si>
    <t>Centre-du-Québec - 17</t>
  </si>
  <si>
    <t>Trans-apte inc.</t>
  </si>
  <si>
    <t>MRC de L'Érable</t>
  </si>
  <si>
    <t>MRC de La Vallée-de-la-Gatineau</t>
  </si>
  <si>
    <t>Association du transport urbain du Québec (ATUQ)</t>
  </si>
  <si>
    <t>Services offerts pour les établissements considérés, fréquence modifiée.</t>
  </si>
  <si>
    <t xml:space="preserve">Services offerts pour les établissements considérés. </t>
  </si>
  <si>
    <t xml:space="preserve">Évaluation de la condition du client réalisée au moment de la réservation.                               </t>
  </si>
  <si>
    <t xml:space="preserve">Déplacements vers les centres de dépistage interdits. Fréquence modifiée. Limite d'un passager par taxi régulier et de trois passagers par minibus adapté. </t>
  </si>
  <si>
    <t>Limite d'un passager par taxi.</t>
  </si>
  <si>
    <t>Horaires maintenus</t>
  </si>
  <si>
    <t>Assouplissement de la règle relative au nombre de sacs d’emplette pour réduire les déplacements.</t>
  </si>
  <si>
    <t>Services maintenus par taxibus. Offre de service modifiée.</t>
  </si>
  <si>
    <t>Mesures alternatives mises en place pour palier à la modification de l'offre de service et assurer les déplacements vers des services essentiels.</t>
  </si>
  <si>
    <t xml:space="preserve">Déplacements vers les centres de dépistage interdits.                     </t>
  </si>
  <si>
    <t>Déplacements vers les centres de dépistage assurés par le CISSSO.</t>
  </si>
  <si>
    <t>Service par autobus annulé, mais accès au taxi au même coût.</t>
  </si>
  <si>
    <t>Diminution des demandes en transport et du nombre de conducteurs bénévoles.</t>
  </si>
  <si>
    <t>Offre de service modifiée.</t>
  </si>
  <si>
    <t>Services offerts pour les établissements considérés.</t>
  </si>
  <si>
    <t>Transport Adapté Comté Maskinongé (TACM)</t>
  </si>
  <si>
    <t xml:space="preserve">Services effectués pour les besoins urgents et nécessaires des usagers déjà admis. Idéalement, la demande de réservation doit être faite au moins 24 heures à l’avance. </t>
  </si>
  <si>
    <t>Recommandation de limiter les déplacements à l’essentiel.</t>
  </si>
  <si>
    <t xml:space="preserve">Mesures alternatives mises en place pour palier à la modification de l'offre de service et assurer les déplacements vers des services essentiels. </t>
  </si>
  <si>
    <t>Limite d'un passager par taxi. Offre de service modifiée.</t>
  </si>
  <si>
    <t xml:space="preserve">Offre de service modifiée.                              </t>
  </si>
  <si>
    <t xml:space="preserve">Services offerts pour les établissements considérés. Offre de service et fréquence modifiées.                              </t>
  </si>
  <si>
    <t>Services d'aide, de soutien et d'accompagnement lors de transport médical offerts par le Centre d'action bénévole (CAB) des MRC de Montmagny et de l'Islet.</t>
  </si>
  <si>
    <t>Discrimination par rapport aux motifs des déplacements entre le transport collectif et celui adapté. Absence de précision quant à si les personnes à mobilité réduite pourront embarquer par l' avant.</t>
  </si>
  <si>
    <t>Horaires maintenus. Limite d'un passager.</t>
  </si>
  <si>
    <t xml:space="preserve">Suspension des circuits de Trans-Appel. </t>
  </si>
  <si>
    <t>Offre de service modifiée. Aucune assistance du chauffeur  possible.</t>
  </si>
  <si>
    <t>Cessation des activités des sous-traitants. Disponibilité d'un seul taxi.</t>
  </si>
  <si>
    <t>Services offerts pour les établissements considérés. Horaire modifié. Réduction majeure des réservations et de l'utilisation des taxis.</t>
  </si>
  <si>
    <t>Région</t>
  </si>
  <si>
    <t>06</t>
  </si>
  <si>
    <t>03</t>
  </si>
  <si>
    <t>13</t>
  </si>
  <si>
    <t>16</t>
  </si>
  <si>
    <t>05</t>
  </si>
  <si>
    <t>04</t>
  </si>
  <si>
    <t>07</t>
  </si>
  <si>
    <t>02</t>
  </si>
  <si>
    <t>12</t>
  </si>
  <si>
    <t>08</t>
  </si>
  <si>
    <t>15</t>
  </si>
  <si>
    <t>01</t>
  </si>
  <si>
    <t>09</t>
  </si>
  <si>
    <t>17</t>
  </si>
  <si>
    <t>11</t>
  </si>
  <si>
    <t>06, 15 et 16</t>
  </si>
  <si>
    <t>14</t>
  </si>
  <si>
    <t>Accès à l'avant permis pour les personnes à mobilité réduite.</t>
  </si>
  <si>
    <t>Accès à l'avant permis pour les personnes à mobilité réduite ou ayant des besoins d’accessibilité particuliers.</t>
  </si>
  <si>
    <t>Si le passager n’est pas autonome, même avec un aidant naturel protégé, celui-ci ne peut pas prendre le taxi désigné. Aucune intervention du chauffeur.</t>
  </si>
  <si>
    <t>Discrimination pour les motifs avec le transport régulier, désormais possible uniquement sur réservation, 24 heures d'avance pour les motifs admis.</t>
  </si>
  <si>
    <t>Gratuité des services.</t>
  </si>
  <si>
    <t>Accès à l'avant permis pour les personnes à mobilité réduite.  Non jumelage de la clientèle immunosupprimée avec d'autres passagers.   Déplacements vers les centres de dépistages assurés par le CISSSO.</t>
  </si>
  <si>
    <t xml:space="preserve">Questionnements sur la possibilité de rembourser la passe de transport adaptée. </t>
  </si>
  <si>
    <t>Transport uniquement pour des urgences médicales, alors que bien des personnes vivant avec une déficience visuelle ou un trouble du spectre de l’autisme ne font pas leur épicerie seules.</t>
  </si>
  <si>
    <t>La limite de passager ne s'applique pas pour un accompagnateur obligatoire  et des clients résidant à la même adresse.</t>
  </si>
  <si>
    <t>Services mis en place par des organismes communautaires afin de soutenir et d'accompagner les personnes plus isolées ou vulnérables. Service d'aide aux courses offert par le centre d'action bénévole.</t>
  </si>
  <si>
    <t>Réseau de transport de la Capitale (RTC)</t>
  </si>
  <si>
    <t>Absence de précision quant à si les personnes à mobilité réduite ont accès à l'avant.</t>
  </si>
  <si>
    <t>Disponibilité d'un système de navette opéré par le CIUSSS de l'Estrie CHUS pour les personnes infectées.</t>
  </si>
  <si>
    <t xml:space="preserve"> </t>
  </si>
  <si>
    <t>AOT, MRC et villes</t>
  </si>
  <si>
    <t>Union des transporteurs adaptés et collectifs du Québec et autres regroupements</t>
  </si>
  <si>
    <t>Vérification des faits par le réseau de la COPHAN</t>
  </si>
  <si>
    <t xml:space="preserve">Vérification de l'information </t>
  </si>
  <si>
    <t>Le but de ce portrait est de refléter l'état des services de transports adaptés du Québec. Certaines autres informations s'y trouvent, notamment sur l'accès à la rampe avant dans le transport collectif. Veuillez noter que ce document ne se prétend pas exhaustif et se base uniquement sur les informations obtenues à ce jour et sur notre interprétation de celles-ci. Nous encourageons tout transporteur ou personne concernée à se prévaloir du droit de rectification si nécessaire, avec source à l'appui. Le document sera mis à jour sous une semaine ouvrable.Ce document vous est présenté par Olivier Collomb d'Eyrames, responsable du comité Transport, et Naomie Doirilus, responsable de dossiers.</t>
  </si>
  <si>
    <t>Fréquence modifiée. Pas de déplacement vers une clinique de dépistage. Un passager par taxi et trois par minibus adapté.</t>
  </si>
  <si>
    <t>Les personnes à mobilité réduite qui nécessitent la rampe doivent faire une demande de déplacement auprès du STAC.</t>
  </si>
  <si>
    <t xml:space="preserve">Aucune annulation de service de la part de la STL, mais annulations de déplacements constatées. Pas de déplacement vers une clinique de dépistage.      </t>
  </si>
  <si>
    <t>Remplissage d'un court questionnaire lors des réservations pour l'évaluation du risque : accessibilité incertaine.</t>
  </si>
  <si>
    <t>Limite de deux clients par taxi en transport adapté. Autres mesures prises concernant le nombre de passagers permis. Services offerts pour les établissements considérés.</t>
  </si>
  <si>
    <t xml:space="preserve">Déplacements vers les cliniques de dépistage interdits. </t>
  </si>
  <si>
    <t>Les personnes à mobilité réduite et admises qui nécessitent la rampe doivent faire une demande au Service de transport adapté. Accès permis aux accompagnateurs  autorisés.</t>
  </si>
  <si>
    <t>Cellule COVID-19 mise en place par la MRC pour répondre aux besoins de clientèles spécifiques liés notamment à l’aide alimentaire et l’accompagnement extérieur.</t>
  </si>
  <si>
    <t xml:space="preserve">Gratuité des services. Répertoires de services alimentaires rendus disponibles par la MRC. Évaluation de la possibilité de mettre des véhicules à la disposition de la population pour livraison de biens essentiels, transport de travailleurs d’une même entreprise et transport vers un centre de dépistage.
</t>
  </si>
  <si>
    <t xml:space="preserve">Aucun service de transport adapté la fin de semaine. </t>
  </si>
  <si>
    <t>Service de transport adapté et collectif régional de la MRC de Pierre-de-Saurel</t>
  </si>
  <si>
    <t>Offre de service maintenue en transport adapté et taxibus.</t>
  </si>
  <si>
    <t>Assouplissement de la règle relative au nombre de sacs d’emplette pour réduire les déplacements.  Retour sur appel pour les retours d'épicerie. Réception de demandes pour du transport scolaire ou des services de répit par taxibus ou transport adapté.</t>
  </si>
  <si>
    <t>Omnibus région d'Acton</t>
  </si>
  <si>
    <t>Le motif de transport et le lieu de destination ne sont pas des facteurs de refus.</t>
  </si>
  <si>
    <t>Rouli-Bus (MRC d'Arthabaska)</t>
  </si>
  <si>
    <t>Transport adapté et collectif de L'Islet-Sud</t>
  </si>
  <si>
    <t>Questionnaire à remplir lors de la demande : absence d'information sur son accessibilité</t>
  </si>
  <si>
    <t>Services de livraison à domicile offerts par des commerces et préparation de repas collectifs par des organismes.</t>
  </si>
  <si>
    <t>Limite du nombre de places.</t>
  </si>
  <si>
    <t>Heures de service réduites. Offre de service modifiée.</t>
  </si>
  <si>
    <t>Mise à jour : 2020-05-20</t>
  </si>
  <si>
    <t>Transport adapté Transbélimont Inc. (Montmagny et l'Islet)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</si>
</sst>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2">
    <font>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u/>
      <sz val="11"/>
      <name val="Calibri"/>
      <family val="2"/>
      <scheme val="minor"/>
    </font>
    <font>
      <b/>
      <sz val="15"/>
      <color theme="1"/>
      <name val="Arial"/>
      <family val="2"/>
    </font>
    <font>
      <sz val="11"/>
      <color theme="1"/>
      <name val="Arial"/>
      <family val="2"/>
    </font>
    <font>
      <b/>
      <sz val="14"/>
      <color theme="1"/>
      <name val="Calibri"/>
      <family val="2"/>
      <scheme val="minor"/>
    </font>
    <font>
      <sz val="11"/>
      <color theme="1"/>
      <name val="Calibri "/>
    </font>
    <font>
      <sz val="14"/>
      <color theme="1"/>
      <name val="Calibri"/>
      <family val="2"/>
      <scheme val="minor"/>
    </font>
    <font>
      <sz val="11"/>
      <name val="Calibri"/>
      <family val="2"/>
      <scheme val="minor"/>
    </font>
    <font>
      <sz val="11"/>
      <name val="Calibri"/>
      <scheme val="minor"/>
    </font>
  </fonts>
  <fills count="1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D3FFA7"/>
        <bgColor indexed="64"/>
      </patternFill>
    </fill>
    <fill>
      <patternFill patternType="solid">
        <fgColor rgb="FF93E5D0"/>
        <bgColor indexed="64"/>
      </patternFill>
    </fill>
    <fill>
      <patternFill patternType="solid">
        <fgColor rgb="FFFFC5FF"/>
        <bgColor indexed="64"/>
      </patternFill>
    </fill>
    <fill>
      <patternFill patternType="solid">
        <fgColor theme="5" tint="0.39997558519241921"/>
        <bgColor indexed="64"/>
      </patternFill>
    </fill>
    <fill>
      <patternFill patternType="solid">
        <fgColor rgb="FFC7C0DA"/>
        <bgColor indexed="64"/>
      </patternFill>
    </fill>
    <fill>
      <patternFill patternType="solid">
        <fgColor rgb="FFFF7D7D"/>
        <bgColor indexed="64"/>
      </patternFill>
    </fill>
    <fill>
      <patternFill patternType="solid">
        <fgColor rgb="FFD3E480"/>
        <bgColor indexed="64"/>
      </patternFill>
    </fill>
    <fill>
      <patternFill patternType="solid">
        <fgColor rgb="FFDDABC0"/>
        <bgColor indexed="64"/>
      </patternFill>
    </fill>
    <fill>
      <patternFill patternType="solid">
        <fgColor rgb="FFA6D2B8"/>
        <bgColor indexed="64"/>
      </patternFill>
    </fill>
    <fill>
      <patternFill patternType="solid">
        <fgColor theme="4" tint="0.39997558519241921"/>
        <bgColor indexed="64"/>
      </patternFill>
    </fill>
    <fill>
      <patternFill patternType="solid">
        <fgColor rgb="FFEBE79D"/>
        <bgColor indexed="64"/>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s>
  <cellStyleXfs count="2">
    <xf numFmtId="0" fontId="0" fillId="0" borderId="0"/>
    <xf numFmtId="0" fontId="1" fillId="0" borderId="0" applyNumberFormat="0" applyFill="0" applyBorder="0" applyAlignment="0" applyProtection="0"/>
  </cellStyleXfs>
  <cellXfs count="164">
    <xf numFmtId="0" fontId="0" fillId="0" borderId="0" xfId="0"/>
    <xf numFmtId="0" fontId="2" fillId="0" borderId="0" xfId="0" applyFont="1"/>
    <xf numFmtId="164" fontId="2" fillId="0" borderId="0" xfId="0" applyNumberFormat="1" applyFont="1" applyAlignment="1">
      <alignment horizontal="left" vertical="top" wrapText="1"/>
    </xf>
    <xf numFmtId="164" fontId="2" fillId="0" borderId="0" xfId="1" applyNumberFormat="1" applyFont="1" applyAlignment="1">
      <alignment horizontal="left" vertical="top" wrapText="1"/>
    </xf>
    <xf numFmtId="0" fontId="0" fillId="0" borderId="0" xfId="0" applyAlignment="1">
      <alignment horizontal="left" vertical="top" wrapText="1"/>
    </xf>
    <xf numFmtId="0" fontId="1" fillId="0" borderId="0" xfId="1" applyAlignment="1">
      <alignment horizontal="left" vertical="top" wrapText="1"/>
    </xf>
    <xf numFmtId="0" fontId="2" fillId="0" borderId="0" xfId="0" applyFont="1" applyAlignment="1">
      <alignment horizontal="left" vertical="top" wrapText="1"/>
    </xf>
    <xf numFmtId="0" fontId="2" fillId="0" borderId="0" xfId="1" applyFont="1" applyAlignment="1">
      <alignment horizontal="left" vertical="top" wrapText="1"/>
    </xf>
    <xf numFmtId="164" fontId="2" fillId="2" borderId="0" xfId="1" applyNumberFormat="1" applyFont="1" applyFill="1" applyAlignment="1">
      <alignment horizontal="left" vertical="top" wrapText="1"/>
    </xf>
    <xf numFmtId="0" fontId="0" fillId="2" borderId="0" xfId="0" applyFill="1"/>
    <xf numFmtId="0" fontId="0" fillId="2" borderId="0" xfId="0" applyFill="1" applyAlignment="1">
      <alignment horizontal="left" vertical="top" wrapText="1"/>
    </xf>
    <xf numFmtId="0" fontId="4" fillId="0" borderId="0" xfId="1" applyFont="1" applyAlignment="1">
      <alignment horizontal="left" vertical="top" wrapText="1"/>
    </xf>
    <xf numFmtId="0" fontId="0" fillId="3" borderId="0" xfId="0" applyFill="1" applyAlignment="1">
      <alignment horizontal="left" vertical="top" wrapText="1"/>
    </xf>
    <xf numFmtId="0" fontId="3" fillId="0" borderId="0" xfId="0" applyFont="1" applyAlignment="1">
      <alignment horizontal="left" vertical="top" wrapText="1"/>
    </xf>
    <xf numFmtId="0" fontId="2" fillId="3" borderId="0" xfId="0" applyFont="1" applyFill="1" applyAlignment="1">
      <alignment horizontal="left" vertical="top" wrapText="1"/>
    </xf>
    <xf numFmtId="0" fontId="2" fillId="3" borderId="0" xfId="1" applyFont="1" applyFill="1" applyAlignment="1">
      <alignment horizontal="left" vertical="top" wrapText="1"/>
    </xf>
    <xf numFmtId="164" fontId="2" fillId="3" borderId="0" xfId="1" applyNumberFormat="1" applyFont="1" applyFill="1" applyAlignment="1">
      <alignment horizontal="left" vertical="top" wrapText="1"/>
    </xf>
    <xf numFmtId="0" fontId="0" fillId="4" borderId="0" xfId="0" applyFill="1" applyAlignment="1">
      <alignment horizontal="left" vertical="top" wrapText="1"/>
    </xf>
    <xf numFmtId="0" fontId="2" fillId="4" borderId="0" xfId="0" applyFont="1" applyFill="1" applyAlignment="1">
      <alignment horizontal="left" vertical="top" wrapText="1"/>
    </xf>
    <xf numFmtId="0" fontId="2" fillId="4" borderId="0" xfId="1" applyFont="1" applyFill="1" applyAlignment="1">
      <alignment horizontal="left" vertical="top" wrapText="1"/>
    </xf>
    <xf numFmtId="164" fontId="2" fillId="4" borderId="0" xfId="1" applyNumberFormat="1" applyFont="1" applyFill="1" applyAlignment="1">
      <alignment horizontal="left" vertical="top" wrapText="1"/>
    </xf>
    <xf numFmtId="0" fontId="0" fillId="5" borderId="0" xfId="0" applyFill="1" applyAlignment="1">
      <alignment horizontal="left" vertical="top" wrapText="1"/>
    </xf>
    <xf numFmtId="0" fontId="2" fillId="5" borderId="0" xfId="0" applyFont="1" applyFill="1" applyAlignment="1">
      <alignment horizontal="left" vertical="top" wrapText="1"/>
    </xf>
    <xf numFmtId="0" fontId="2" fillId="5" borderId="0" xfId="1" applyFont="1" applyFill="1" applyAlignment="1">
      <alignment horizontal="left" vertical="top" wrapText="1"/>
    </xf>
    <xf numFmtId="164" fontId="2" fillId="5" borderId="0" xfId="1" applyNumberFormat="1" applyFont="1" applyFill="1" applyAlignment="1">
      <alignment horizontal="left" vertical="top" wrapText="1"/>
    </xf>
    <xf numFmtId="0" fontId="1" fillId="5" borderId="0" xfId="1" applyFill="1" applyAlignment="1">
      <alignment horizontal="left" vertical="top" wrapText="1"/>
    </xf>
    <xf numFmtId="0" fontId="1" fillId="4" borderId="0" xfId="1" applyFill="1" applyAlignment="1">
      <alignment horizontal="left" vertical="top" wrapText="1"/>
    </xf>
    <xf numFmtId="0" fontId="1" fillId="6" borderId="0" xfId="1" applyFill="1" applyAlignment="1">
      <alignment horizontal="left" vertical="top" wrapText="1"/>
    </xf>
    <xf numFmtId="0" fontId="0" fillId="6" borderId="0" xfId="0" applyFill="1" applyAlignment="1">
      <alignment horizontal="left" vertical="top" wrapText="1"/>
    </xf>
    <xf numFmtId="0" fontId="2" fillId="6" borderId="0" xfId="0" applyFont="1" applyFill="1" applyAlignment="1">
      <alignment horizontal="left" vertical="top" wrapText="1"/>
    </xf>
    <xf numFmtId="0" fontId="2" fillId="6" borderId="0" xfId="1" applyFont="1" applyFill="1" applyAlignment="1">
      <alignment horizontal="left" vertical="top" wrapText="1"/>
    </xf>
    <xf numFmtId="164" fontId="2" fillId="6" borderId="0" xfId="1" applyNumberFormat="1" applyFont="1" applyFill="1" applyAlignment="1">
      <alignment horizontal="left" vertical="top" wrapText="1"/>
    </xf>
    <xf numFmtId="0" fontId="1" fillId="3" borderId="0" xfId="1" applyFill="1" applyAlignment="1">
      <alignment horizontal="left" vertical="top" wrapText="1"/>
    </xf>
    <xf numFmtId="0" fontId="1" fillId="7" borderId="0" xfId="1" applyFill="1" applyAlignment="1">
      <alignment horizontal="left" vertical="top" wrapText="1"/>
    </xf>
    <xf numFmtId="0" fontId="0" fillId="7" borderId="0" xfId="0" applyFill="1" applyAlignment="1">
      <alignment horizontal="left" vertical="top" wrapText="1"/>
    </xf>
    <xf numFmtId="0" fontId="2" fillId="7" borderId="0" xfId="0" applyFont="1" applyFill="1" applyAlignment="1">
      <alignment horizontal="left" vertical="top" wrapText="1"/>
    </xf>
    <xf numFmtId="0" fontId="2" fillId="7" borderId="0" xfId="1" applyFont="1" applyFill="1" applyAlignment="1">
      <alignment horizontal="left" vertical="top" wrapText="1"/>
    </xf>
    <xf numFmtId="164" fontId="2" fillId="7" borderId="0" xfId="1" applyNumberFormat="1" applyFont="1" applyFill="1" applyAlignment="1">
      <alignment horizontal="left" vertical="top" wrapText="1"/>
    </xf>
    <xf numFmtId="0" fontId="1" fillId="8" borderId="0" xfId="1" applyFill="1" applyAlignment="1">
      <alignment horizontal="left" vertical="top" wrapText="1"/>
    </xf>
    <xf numFmtId="0" fontId="0" fillId="8" borderId="0" xfId="0" applyFill="1" applyAlignment="1">
      <alignment horizontal="left" vertical="top" wrapText="1"/>
    </xf>
    <xf numFmtId="0" fontId="2" fillId="8" borderId="0" xfId="0" applyFont="1" applyFill="1" applyAlignment="1">
      <alignment horizontal="left" vertical="top" wrapText="1"/>
    </xf>
    <xf numFmtId="0" fontId="2" fillId="8" borderId="0" xfId="1" applyFont="1" applyFill="1" applyAlignment="1">
      <alignment horizontal="left" vertical="top" wrapText="1"/>
    </xf>
    <xf numFmtId="164" fontId="2" fillId="8" borderId="0" xfId="1" applyNumberFormat="1" applyFont="1" applyFill="1" applyAlignment="1">
      <alignment horizontal="left" vertical="top" wrapText="1"/>
    </xf>
    <xf numFmtId="0" fontId="1" fillId="9" borderId="0" xfId="1" applyFill="1" applyAlignment="1">
      <alignment horizontal="left" vertical="top" wrapText="1"/>
    </xf>
    <xf numFmtId="0" fontId="1" fillId="10" borderId="0" xfId="1" applyFill="1" applyAlignment="1">
      <alignment horizontal="left" vertical="top" wrapText="1"/>
    </xf>
    <xf numFmtId="0" fontId="0" fillId="10" borderId="0" xfId="0" applyFill="1" applyAlignment="1">
      <alignment horizontal="left" vertical="top" wrapText="1"/>
    </xf>
    <xf numFmtId="0" fontId="2" fillId="10" borderId="0" xfId="1" applyFont="1" applyFill="1" applyAlignment="1">
      <alignment horizontal="left" vertical="top" wrapText="1"/>
    </xf>
    <xf numFmtId="0" fontId="0" fillId="9" borderId="0" xfId="0" applyFill="1" applyAlignment="1">
      <alignment horizontal="left" vertical="top" wrapText="1"/>
    </xf>
    <xf numFmtId="164" fontId="2" fillId="9" borderId="0" xfId="0" applyNumberFormat="1" applyFont="1" applyFill="1" applyAlignment="1">
      <alignment horizontal="left" vertical="top" wrapText="1"/>
    </xf>
    <xf numFmtId="164" fontId="2" fillId="5" borderId="0" xfId="0" applyNumberFormat="1" applyFont="1" applyFill="1" applyAlignment="1">
      <alignment horizontal="left" vertical="top" wrapText="1"/>
    </xf>
    <xf numFmtId="164" fontId="2" fillId="7" borderId="0" xfId="0" applyNumberFormat="1" applyFont="1" applyFill="1" applyAlignment="1">
      <alignment horizontal="left" vertical="top" wrapText="1"/>
    </xf>
    <xf numFmtId="0" fontId="1" fillId="11" borderId="0" xfId="1" applyFill="1" applyAlignment="1">
      <alignment horizontal="left" vertical="top" wrapText="1"/>
    </xf>
    <xf numFmtId="0" fontId="0" fillId="11" borderId="0" xfId="0" applyFill="1" applyAlignment="1">
      <alignment horizontal="left" vertical="top" wrapText="1"/>
    </xf>
    <xf numFmtId="0" fontId="2" fillId="11" borderId="0" xfId="0" applyFont="1" applyFill="1" applyAlignment="1">
      <alignment horizontal="left" vertical="top" wrapText="1"/>
    </xf>
    <xf numFmtId="0" fontId="2" fillId="11" borderId="0" xfId="1" applyFont="1" applyFill="1" applyAlignment="1">
      <alignment horizontal="left" vertical="top" wrapText="1"/>
    </xf>
    <xf numFmtId="164" fontId="2" fillId="11" borderId="0" xfId="1" applyNumberFormat="1" applyFont="1" applyFill="1" applyAlignment="1">
      <alignment horizontal="left" vertical="top" wrapText="1"/>
    </xf>
    <xf numFmtId="0" fontId="1" fillId="12" borderId="0" xfId="1" applyFill="1" applyAlignment="1">
      <alignment horizontal="left" vertical="top" wrapText="1"/>
    </xf>
    <xf numFmtId="0" fontId="0" fillId="12" borderId="0" xfId="0" applyFill="1" applyAlignment="1">
      <alignment horizontal="left" vertical="top" wrapText="1"/>
    </xf>
    <xf numFmtId="0" fontId="2" fillId="12" borderId="0" xfId="1" applyFont="1" applyFill="1" applyAlignment="1">
      <alignment horizontal="left" vertical="top" wrapText="1"/>
    </xf>
    <xf numFmtId="0" fontId="2" fillId="12" borderId="0" xfId="0" applyFont="1" applyFill="1" applyAlignment="1">
      <alignment horizontal="left" vertical="top" wrapText="1"/>
    </xf>
    <xf numFmtId="164" fontId="2" fillId="12" borderId="0" xfId="1" applyNumberFormat="1" applyFont="1" applyFill="1" applyAlignment="1">
      <alignment horizontal="left" vertical="top" wrapText="1"/>
    </xf>
    <xf numFmtId="0" fontId="2" fillId="10" borderId="0" xfId="0" applyFont="1" applyFill="1" applyAlignment="1">
      <alignment horizontal="left" vertical="top" wrapText="1"/>
    </xf>
    <xf numFmtId="164" fontId="2" fillId="10" borderId="0" xfId="1" applyNumberFormat="1" applyFont="1" applyFill="1" applyAlignment="1">
      <alignment horizontal="left" vertical="top" wrapText="1"/>
    </xf>
    <xf numFmtId="0" fontId="0" fillId="8" borderId="0" xfId="0" applyFill="1" applyAlignment="1">
      <alignment wrapText="1"/>
    </xf>
    <xf numFmtId="0" fontId="0" fillId="5" borderId="0" xfId="0" applyFill="1" applyAlignment="1">
      <alignment wrapText="1"/>
    </xf>
    <xf numFmtId="0" fontId="0" fillId="9" borderId="0" xfId="0" applyFill="1" applyAlignment="1">
      <alignment wrapText="1"/>
    </xf>
    <xf numFmtId="0" fontId="0" fillId="10" borderId="0" xfId="0" applyFill="1" applyAlignment="1">
      <alignment wrapText="1"/>
    </xf>
    <xf numFmtId="0" fontId="0" fillId="6" borderId="0" xfId="0" applyFill="1" applyAlignment="1">
      <alignment wrapText="1"/>
    </xf>
    <xf numFmtId="0" fontId="0" fillId="11" borderId="0" xfId="0" applyFill="1" applyAlignment="1">
      <alignment vertical="top" wrapText="1"/>
    </xf>
    <xf numFmtId="0" fontId="0" fillId="13" borderId="0" xfId="0" applyFill="1" applyAlignment="1">
      <alignment wrapText="1"/>
    </xf>
    <xf numFmtId="0" fontId="1" fillId="13" borderId="0" xfId="1" applyFill="1" applyAlignment="1">
      <alignment horizontal="left" vertical="top" wrapText="1"/>
    </xf>
    <xf numFmtId="0" fontId="0" fillId="13" borderId="0" xfId="0" applyFill="1" applyAlignment="1">
      <alignment horizontal="left" vertical="top" wrapText="1"/>
    </xf>
    <xf numFmtId="0" fontId="2" fillId="13" borderId="0" xfId="0" applyFont="1" applyFill="1" applyAlignment="1">
      <alignment horizontal="left" vertical="top" wrapText="1"/>
    </xf>
    <xf numFmtId="0" fontId="2" fillId="13" borderId="0" xfId="1" applyFont="1" applyFill="1" applyAlignment="1">
      <alignment horizontal="left" vertical="top" wrapText="1"/>
    </xf>
    <xf numFmtId="164" fontId="2" fillId="13" borderId="0" xfId="1" applyNumberFormat="1" applyFont="1" applyFill="1" applyAlignment="1">
      <alignment horizontal="left" vertical="top" wrapText="1"/>
    </xf>
    <xf numFmtId="0" fontId="0" fillId="14" borderId="0" xfId="0" applyFill="1" applyAlignment="1">
      <alignment wrapText="1"/>
    </xf>
    <xf numFmtId="0" fontId="1" fillId="14" borderId="0" xfId="1" applyFill="1" applyAlignment="1">
      <alignment horizontal="left" vertical="top" wrapText="1"/>
    </xf>
    <xf numFmtId="0" fontId="0" fillId="14" borderId="0" xfId="0" applyFill="1" applyAlignment="1">
      <alignment horizontal="left" vertical="top" wrapText="1"/>
    </xf>
    <xf numFmtId="0" fontId="2" fillId="14" borderId="0" xfId="1" applyFont="1" applyFill="1" applyAlignment="1">
      <alignment horizontal="left" vertical="top" wrapText="1"/>
    </xf>
    <xf numFmtId="164" fontId="2" fillId="14" borderId="0" xfId="0" applyNumberFormat="1" applyFont="1" applyFill="1" applyAlignment="1">
      <alignment horizontal="left" vertical="top" wrapText="1"/>
    </xf>
    <xf numFmtId="0" fontId="1" fillId="15" borderId="0" xfId="1" applyFill="1" applyAlignment="1">
      <alignment horizontal="left" vertical="top" wrapText="1"/>
    </xf>
    <xf numFmtId="0" fontId="0" fillId="15" borderId="0" xfId="0" applyFill="1" applyAlignment="1">
      <alignment horizontal="left" vertical="top" wrapText="1"/>
    </xf>
    <xf numFmtId="0" fontId="2" fillId="15" borderId="0" xfId="0" applyFont="1" applyFill="1" applyAlignment="1">
      <alignment horizontal="left" vertical="top" wrapText="1"/>
    </xf>
    <xf numFmtId="0" fontId="2" fillId="15" borderId="0" xfId="1" applyFont="1" applyFill="1" applyAlignment="1">
      <alignment horizontal="left" vertical="top" wrapText="1"/>
    </xf>
    <xf numFmtId="164" fontId="2" fillId="15" borderId="0" xfId="1" applyNumberFormat="1" applyFont="1" applyFill="1" applyAlignment="1">
      <alignment horizontal="left" vertical="top" wrapText="1"/>
    </xf>
    <xf numFmtId="0" fontId="2" fillId="0" borderId="1" xfId="0" applyFont="1" applyBorder="1" applyAlignment="1">
      <alignment horizontal="left" vertical="top" wrapText="1"/>
    </xf>
    <xf numFmtId="0" fontId="2" fillId="0" borderId="1" xfId="1" applyFont="1" applyBorder="1" applyAlignment="1">
      <alignment horizontal="left" vertical="top" wrapText="1"/>
    </xf>
    <xf numFmtId="0" fontId="3" fillId="16" borderId="1" xfId="1" applyFont="1" applyFill="1" applyBorder="1" applyAlignment="1">
      <alignment horizontal="left" vertical="top" wrapText="1"/>
    </xf>
    <xf numFmtId="0" fontId="3" fillId="16" borderId="1" xfId="0" applyFont="1" applyFill="1" applyBorder="1" applyAlignment="1">
      <alignment horizontal="left" vertical="top" wrapText="1"/>
    </xf>
    <xf numFmtId="0" fontId="2" fillId="0" borderId="2" xfId="1" applyFont="1" applyBorder="1" applyAlignment="1">
      <alignment horizontal="left" vertical="top" wrapText="1"/>
    </xf>
    <xf numFmtId="0" fontId="1" fillId="0" borderId="0" xfId="1" applyBorder="1" applyAlignment="1">
      <alignment horizontal="left" vertical="top" wrapText="1"/>
    </xf>
    <xf numFmtId="0" fontId="0" fillId="0" borderId="0" xfId="0" applyBorder="1"/>
    <xf numFmtId="0" fontId="2" fillId="0" borderId="0" xfId="0" applyFont="1" applyBorder="1" applyAlignment="1">
      <alignment horizontal="left" vertical="top" wrapText="1"/>
    </xf>
    <xf numFmtId="0" fontId="2" fillId="0" borderId="0" xfId="1" applyFont="1" applyBorder="1" applyAlignment="1">
      <alignment horizontal="left" vertical="top" wrapText="1"/>
    </xf>
    <xf numFmtId="0" fontId="2" fillId="9" borderId="0" xfId="0" applyFont="1" applyFill="1" applyAlignment="1">
      <alignment horizontal="left" vertical="top" wrapText="1"/>
    </xf>
    <xf numFmtId="0" fontId="2" fillId="9" borderId="0" xfId="1" applyFont="1" applyFill="1" applyAlignment="1">
      <alignment horizontal="left" vertical="top" wrapText="1"/>
    </xf>
    <xf numFmtId="164" fontId="2" fillId="9" borderId="0" xfId="1" applyNumberFormat="1" applyFont="1" applyFill="1" applyAlignment="1">
      <alignment horizontal="left" vertical="top" wrapText="1"/>
    </xf>
    <xf numFmtId="0" fontId="2" fillId="14" borderId="0" xfId="0" applyFont="1" applyFill="1" applyAlignment="1">
      <alignment horizontal="left" vertical="top" wrapText="1"/>
    </xf>
    <xf numFmtId="164" fontId="2" fillId="14" borderId="0" xfId="1" applyNumberFormat="1" applyFont="1" applyFill="1" applyAlignment="1">
      <alignment horizontal="left" vertical="top" wrapText="1"/>
    </xf>
    <xf numFmtId="0" fontId="1" fillId="17" borderId="0" xfId="1" applyFill="1" applyAlignment="1">
      <alignment horizontal="left" vertical="top" wrapText="1"/>
    </xf>
    <xf numFmtId="0" fontId="0" fillId="17" borderId="0" xfId="0" applyFill="1" applyAlignment="1">
      <alignment horizontal="left" vertical="top" wrapText="1"/>
    </xf>
    <xf numFmtId="0" fontId="2" fillId="17" borderId="0" xfId="0" applyFont="1" applyFill="1" applyAlignment="1">
      <alignment horizontal="left" vertical="top" wrapText="1"/>
    </xf>
    <xf numFmtId="0" fontId="2" fillId="17" borderId="0" xfId="1" applyFont="1" applyFill="1" applyAlignment="1">
      <alignment horizontal="left" vertical="top" wrapText="1"/>
    </xf>
    <xf numFmtId="164" fontId="2" fillId="17" borderId="0" xfId="1" applyNumberFormat="1" applyFont="1" applyFill="1" applyAlignment="1">
      <alignment horizontal="left" vertical="top" wrapText="1"/>
    </xf>
    <xf numFmtId="0" fontId="0" fillId="0" borderId="0" xfId="0" applyAlignment="1"/>
    <xf numFmtId="0" fontId="0" fillId="7" borderId="0" xfId="0" applyFill="1" applyAlignment="1">
      <alignment vertical="top" wrapText="1"/>
    </xf>
    <xf numFmtId="0" fontId="0" fillId="10" borderId="0" xfId="0" applyFill="1" applyAlignment="1">
      <alignment vertical="top" wrapText="1"/>
    </xf>
    <xf numFmtId="0" fontId="0" fillId="5" borderId="0" xfId="0" applyFill="1" applyAlignment="1">
      <alignment vertical="top"/>
    </xf>
    <xf numFmtId="0" fontId="0" fillId="12" borderId="0" xfId="0" applyFill="1" applyAlignment="1">
      <alignment wrapText="1"/>
    </xf>
    <xf numFmtId="0" fontId="0" fillId="3" borderId="0" xfId="0" applyFill="1" applyAlignment="1">
      <alignment wrapText="1"/>
    </xf>
    <xf numFmtId="0" fontId="0" fillId="0" borderId="0" xfId="0" applyAlignment="1">
      <alignment wrapText="1"/>
    </xf>
    <xf numFmtId="49" fontId="2" fillId="0" borderId="0" xfId="1" applyNumberFormat="1" applyFont="1" applyAlignment="1">
      <alignment horizontal="left" vertical="top" wrapText="1"/>
    </xf>
    <xf numFmtId="0" fontId="0" fillId="17" borderId="0" xfId="0" applyFill="1" applyAlignment="1">
      <alignment vertical="top" wrapText="1"/>
    </xf>
    <xf numFmtId="0" fontId="0" fillId="7" borderId="0" xfId="0" applyFill="1" applyAlignment="1">
      <alignment vertical="top"/>
    </xf>
    <xf numFmtId="0" fontId="0" fillId="4" borderId="0" xfId="0" applyFill="1" applyAlignment="1">
      <alignment vertical="top" wrapText="1"/>
    </xf>
    <xf numFmtId="49" fontId="1" fillId="3" borderId="0" xfId="1" applyNumberFormat="1" applyFill="1" applyAlignment="1">
      <alignment horizontal="left" vertical="top" wrapText="1"/>
    </xf>
    <xf numFmtId="49" fontId="1" fillId="11" borderId="0" xfId="1" applyNumberFormat="1" applyFill="1" applyAlignment="1">
      <alignment horizontal="left" vertical="top" wrapText="1"/>
    </xf>
    <xf numFmtId="49" fontId="1" fillId="14" borderId="0" xfId="1" applyNumberFormat="1" applyFill="1" applyAlignment="1">
      <alignment horizontal="left" vertical="top" wrapText="1"/>
    </xf>
    <xf numFmtId="49" fontId="1" fillId="6" borderId="0" xfId="1" applyNumberFormat="1" applyFill="1" applyAlignment="1">
      <alignment horizontal="left" vertical="top" wrapText="1"/>
    </xf>
    <xf numFmtId="49" fontId="1" fillId="10" borderId="0" xfId="1" applyNumberFormat="1" applyFill="1" applyAlignment="1">
      <alignment horizontal="left" vertical="top" wrapText="1"/>
    </xf>
    <xf numFmtId="49" fontId="1" fillId="13" borderId="0" xfId="1" applyNumberFormat="1" applyFill="1" applyAlignment="1">
      <alignment horizontal="left" vertical="top" wrapText="1"/>
    </xf>
    <xf numFmtId="0" fontId="0" fillId="18" borderId="0" xfId="0" applyFill="1" applyAlignment="1">
      <alignment wrapText="1"/>
    </xf>
    <xf numFmtId="0" fontId="1" fillId="18" borderId="0" xfId="1" applyFill="1" applyAlignment="1">
      <alignment horizontal="left" vertical="top" wrapText="1"/>
    </xf>
    <xf numFmtId="0" fontId="0" fillId="18" borderId="0" xfId="0" applyFill="1" applyAlignment="1">
      <alignment horizontal="left" vertical="top" wrapText="1"/>
    </xf>
    <xf numFmtId="0" fontId="2" fillId="18" borderId="0" xfId="0" applyFont="1" applyFill="1" applyAlignment="1">
      <alignment horizontal="left" vertical="top" wrapText="1"/>
    </xf>
    <xf numFmtId="0" fontId="2" fillId="18" borderId="0" xfId="1" applyFont="1" applyFill="1" applyAlignment="1">
      <alignment horizontal="left" vertical="top" wrapText="1"/>
    </xf>
    <xf numFmtId="164" fontId="2" fillId="18" borderId="0" xfId="1" applyNumberFormat="1" applyFont="1" applyFill="1" applyAlignment="1">
      <alignment horizontal="left" vertical="top" wrapText="1"/>
    </xf>
    <xf numFmtId="49" fontId="1" fillId="18" borderId="0" xfId="1" applyNumberFormat="1" applyFill="1" applyAlignment="1">
      <alignment horizontal="left" vertical="top" wrapText="1"/>
    </xf>
    <xf numFmtId="49" fontId="1" fillId="5" borderId="0" xfId="1" applyNumberFormat="1" applyFill="1" applyAlignment="1">
      <alignment horizontal="left" vertical="top" wrapText="1"/>
    </xf>
    <xf numFmtId="49" fontId="1" fillId="4" borderId="0" xfId="1" applyNumberFormat="1" applyFill="1" applyAlignment="1">
      <alignment horizontal="left" vertical="top" wrapText="1"/>
    </xf>
    <xf numFmtId="49" fontId="1" fillId="12" borderId="0" xfId="1" applyNumberFormat="1" applyFill="1" applyAlignment="1">
      <alignment horizontal="left" vertical="top" wrapText="1"/>
    </xf>
    <xf numFmtId="49" fontId="1" fillId="15" borderId="0" xfId="1" applyNumberFormat="1" applyFill="1" applyAlignment="1">
      <alignment horizontal="left" vertical="top" wrapText="1"/>
    </xf>
    <xf numFmtId="49" fontId="1" fillId="9" borderId="0" xfId="1" applyNumberFormat="1" applyFill="1" applyAlignment="1">
      <alignment horizontal="left" vertical="top" wrapText="1"/>
    </xf>
    <xf numFmtId="49" fontId="1" fillId="17" borderId="0" xfId="1" applyNumberFormat="1" applyFill="1" applyAlignment="1">
      <alignment horizontal="left" vertical="top" wrapText="1"/>
    </xf>
    <xf numFmtId="49" fontId="1" fillId="7" borderId="0" xfId="1" applyNumberFormat="1" applyFill="1" applyAlignment="1">
      <alignment horizontal="left" vertical="top" wrapText="1"/>
    </xf>
    <xf numFmtId="49" fontId="1" fillId="8" borderId="0" xfId="1" applyNumberFormat="1" applyFill="1" applyAlignment="1">
      <alignment horizontal="left" vertical="top" wrapText="1"/>
    </xf>
    <xf numFmtId="0" fontId="8" fillId="0" borderId="0" xfId="0" applyFont="1" applyAlignment="1">
      <alignment horizontal="left" wrapText="1" shrinkToFit="1"/>
    </xf>
    <xf numFmtId="0" fontId="0" fillId="2" borderId="0" xfId="0" applyFill="1" applyAlignment="1">
      <alignment wrapText="1"/>
    </xf>
    <xf numFmtId="0" fontId="8" fillId="0" borderId="0" xfId="0" applyFont="1" applyAlignment="1">
      <alignment horizontal="left" shrinkToFit="1"/>
    </xf>
    <xf numFmtId="0" fontId="0" fillId="14" borderId="0" xfId="0" applyFill="1" applyAlignment="1">
      <alignment vertical="top" wrapText="1"/>
    </xf>
    <xf numFmtId="0" fontId="0" fillId="6" borderId="0" xfId="0" applyFill="1" applyAlignment="1">
      <alignment vertical="top" wrapText="1"/>
    </xf>
    <xf numFmtId="0" fontId="0" fillId="13" borderId="0" xfId="0" applyFill="1" applyAlignment="1">
      <alignment vertical="top" wrapText="1"/>
    </xf>
    <xf numFmtId="0" fontId="0" fillId="0" borderId="0" xfId="0" applyAlignment="1">
      <alignment vertical="top"/>
    </xf>
    <xf numFmtId="0" fontId="0" fillId="15" borderId="0" xfId="0" applyFill="1" applyAlignment="1">
      <alignment vertical="top" wrapText="1"/>
    </xf>
    <xf numFmtId="0" fontId="0" fillId="9" borderId="0" xfId="0" applyFill="1" applyAlignment="1">
      <alignment vertical="top" wrapText="1"/>
    </xf>
    <xf numFmtId="0" fontId="0" fillId="5" borderId="0" xfId="0" applyFill="1" applyAlignment="1">
      <alignment vertical="top" wrapText="1"/>
    </xf>
    <xf numFmtId="0" fontId="0" fillId="2" borderId="0" xfId="0" applyFill="1" applyAlignment="1">
      <alignment vertical="top" wrapText="1"/>
    </xf>
    <xf numFmtId="0" fontId="2" fillId="2" borderId="0" xfId="0" applyFont="1" applyFill="1"/>
    <xf numFmtId="0" fontId="10" fillId="9" borderId="0" xfId="0" applyFont="1" applyFill="1" applyAlignment="1">
      <alignment horizontal="left" vertical="top" wrapText="1"/>
    </xf>
    <xf numFmtId="0" fontId="10" fillId="9" borderId="0" xfId="1" applyFont="1" applyFill="1" applyAlignment="1">
      <alignment horizontal="left" vertical="top" wrapText="1"/>
    </xf>
    <xf numFmtId="164" fontId="10" fillId="9" borderId="0" xfId="1" applyNumberFormat="1" applyFont="1" applyFill="1" applyAlignment="1">
      <alignment horizontal="left" vertical="top" wrapText="1"/>
    </xf>
    <xf numFmtId="164" fontId="10" fillId="7" borderId="0" xfId="1" applyNumberFormat="1" applyFont="1" applyFill="1" applyAlignment="1">
      <alignment horizontal="left" vertical="top" wrapText="1"/>
    </xf>
    <xf numFmtId="0" fontId="0" fillId="7" borderId="0" xfId="0" applyFont="1" applyFill="1" applyAlignment="1">
      <alignment horizontal="left" vertical="top" wrapText="1"/>
    </xf>
    <xf numFmtId="0" fontId="11" fillId="7" borderId="0" xfId="0" applyFont="1" applyFill="1" applyAlignment="1">
      <alignment horizontal="left" vertical="top" wrapText="1"/>
    </xf>
    <xf numFmtId="0" fontId="11" fillId="7" borderId="0" xfId="1" applyFont="1" applyFill="1" applyAlignment="1">
      <alignment horizontal="left" vertical="top" wrapText="1"/>
    </xf>
    <xf numFmtId="164" fontId="11" fillId="7" borderId="0" xfId="1" applyNumberFormat="1" applyFont="1" applyFill="1" applyAlignment="1">
      <alignment horizontal="left" vertical="top" wrapText="1"/>
    </xf>
    <xf numFmtId="0" fontId="7" fillId="0" borderId="3" xfId="0" applyFont="1" applyBorder="1" applyAlignment="1"/>
    <xf numFmtId="0" fontId="9" fillId="0" borderId="3" xfId="0" applyFont="1" applyBorder="1" applyAlignment="1"/>
    <xf numFmtId="0" fontId="5" fillId="0" borderId="0" xfId="0" applyFont="1" applyAlignment="1">
      <alignment horizontal="center"/>
    </xf>
    <xf numFmtId="0" fontId="6" fillId="0" borderId="0" xfId="0" applyFont="1" applyAlignment="1">
      <alignment horizontal="center"/>
    </xf>
    <xf numFmtId="0" fontId="0" fillId="0" borderId="0" xfId="0" applyAlignment="1">
      <alignment horizontal="center"/>
    </xf>
    <xf numFmtId="0" fontId="8" fillId="0" borderId="0" xfId="0" applyFont="1" applyAlignment="1">
      <alignment horizontal="left" vertical="top" wrapText="1" shrinkToFit="1"/>
    </xf>
    <xf numFmtId="0" fontId="0" fillId="0" borderId="0" xfId="0" applyAlignment="1">
      <alignment horizontal="left" vertical="top" wrapText="1" shrinkToFit="1"/>
    </xf>
    <xf numFmtId="0" fontId="0" fillId="0" borderId="0" xfId="0" applyAlignment="1">
      <alignment vertical="top"/>
    </xf>
  </cellXfs>
  <cellStyles count="2">
    <cellStyle name="Lien hypertexte" xfId="1" builtinId="8"/>
    <cellStyle name="Normal" xfId="0" builtinId="0"/>
  </cellStyles>
  <dxfs count="36">
    <dxf>
      <font>
        <strike val="0"/>
        <outline val="0"/>
        <shadow val="0"/>
        <u val="none"/>
        <vertAlign val="baseline"/>
        <sz val="11"/>
        <color auto="1"/>
        <name val="Calibri"/>
        <scheme val="minor"/>
      </font>
      <numFmt numFmtId="164" formatCode="yyyy/mm/dd;@"/>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strike val="0"/>
        <outline val="0"/>
        <shadow val="0"/>
        <u val="none"/>
        <vertAlign val="baseline"/>
        <sz val="11"/>
        <color auto="1"/>
        <name val="Calibri"/>
        <scheme val="minor"/>
      </font>
      <numFmt numFmtId="30" formatCode="@"/>
      <fill>
        <patternFill patternType="solid">
          <fgColor indexed="64"/>
          <bgColor rgb="FFD3FFA7"/>
        </patternFill>
      </fill>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strike val="0"/>
        <outline val="0"/>
        <shadow val="0"/>
        <u val="none"/>
        <vertAlign val="baseline"/>
        <sz val="11"/>
        <color auto="1"/>
        <name val="Calibri"/>
        <scheme val="minor"/>
      </font>
      <numFmt numFmtId="164" formatCode="yyyy/mm/dd;@"/>
      <alignment horizontal="left" vertical="top" textRotation="0" wrapText="1" indent="0" justifyLastLine="0" shrinkToFit="0" readingOrder="0"/>
    </dxf>
    <dxf>
      <font>
        <strike val="0"/>
        <outline val="0"/>
        <shadow val="0"/>
        <u val="none"/>
        <vertAlign val="baseline"/>
        <sz val="11"/>
        <color auto="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strike val="0"/>
        <outline val="0"/>
        <shadow val="0"/>
        <u val="none"/>
        <vertAlign val="baseline"/>
        <sz val="11"/>
        <color auto="1"/>
        <name val="Calibri"/>
        <scheme val="minor"/>
      </font>
      <numFmt numFmtId="30" formatCode="@"/>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strike val="0"/>
        <outline val="0"/>
        <shadow val="0"/>
        <u val="none"/>
        <vertAlign val="baseline"/>
        <sz val="11"/>
        <color auto="1"/>
        <name val="Calibri"/>
        <scheme val="minor"/>
      </font>
      <numFmt numFmtId="164" formatCode="yyyy/mm/dd;@"/>
      <alignment horizontal="left" vertical="top" textRotation="0" wrapText="1" indent="0" justifyLastLine="0" shrinkToFit="0" readingOrder="0"/>
    </dxf>
    <dxf>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strike val="0"/>
        <outline val="0"/>
        <shadow val="0"/>
        <u val="none"/>
        <vertAlign val="baseline"/>
        <sz val="11"/>
        <color auto="1"/>
        <name val="Calibri"/>
        <scheme val="minor"/>
      </font>
      <numFmt numFmtId="30" formatCode="@"/>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s>
  <tableStyles count="0" defaultTableStyle="TableStyleMedium2" defaultPivotStyle="PivotStyleLight16"/>
  <colors>
    <mruColors>
      <color rgb="FFD3FFA7"/>
      <color rgb="FFFFC5FF"/>
      <color rgb="FFEBE79D"/>
      <color rgb="FFFFFF66"/>
      <color rgb="FFD3E480"/>
      <color rgb="FFFFFF99"/>
      <color rgb="FFDDABC0"/>
      <color rgb="FFFF9900"/>
      <color rgb="FFFF7D7D"/>
      <color rgb="FFA6D2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2" name="Tableau173" displayName="Tableau173" ref="A9:J19" totalsRowShown="0" headerRowDxfId="35" dataDxfId="34">
  <autoFilter ref="A9:J19"/>
  <tableColumns count="10">
    <tableColumn id="1" name="Membres ATUQ" dataDxfId="33"/>
    <tableColumn id="4" name="Région" dataDxfId="32"/>
    <tableColumn id="9" name="Niveau de service " dataDxfId="31"/>
    <tableColumn id="2" name="Réduction des motifs" dataDxfId="30"/>
    <tableColumn id="17" name="Précisions sur les services" dataDxfId="29"/>
    <tableColumn id="8" name="Disponibilité d'équipement de protection personnel" dataDxfId="28"/>
    <tableColumn id="15" name="Mesures compensatoires" dataDxfId="27" dataCellStyle="Lien hypertexte"/>
    <tableColumn id="3" name="Précisions sur les mesures compensatoires" dataDxfId="26"/>
    <tableColumn id="13" name="Coup de gueule" dataDxfId="25" dataCellStyle="Lien hypertexte"/>
    <tableColumn id="10" name="Date " dataDxfId="24" dataCellStyle="Lien hypertexte"/>
  </tableColumns>
  <tableStyleInfo name="TableStyleLight20" showFirstColumn="0" showLastColumn="0" showRowStripes="1" showColumnStripes="0"/>
</table>
</file>

<file path=xl/tables/table2.xml><?xml version="1.0" encoding="utf-8"?>
<table xmlns="http://schemas.openxmlformats.org/spreadsheetml/2006/main" id="7" name="Tableau18" displayName="Tableau18" ref="A10:J43" totalsRowShown="0" headerRowDxfId="23" dataDxfId="22">
  <autoFilter ref="A10:J43"/>
  <tableColumns count="10">
    <tableColumn id="1" name="AOT, MRC et villes" dataDxfId="21"/>
    <tableColumn id="4" name="Région" dataDxfId="20"/>
    <tableColumn id="9" name="Niveau de service " dataDxfId="19"/>
    <tableColumn id="2" name="Réduction des motifs" dataDxfId="18"/>
    <tableColumn id="17" name="Précisions sur les services" dataDxfId="17"/>
    <tableColumn id="8" name="Disponibilité d'équipement de protection personnel" dataDxfId="16"/>
    <tableColumn id="15" name="Mesures compensatoires" dataDxfId="15" dataCellStyle="Lien hypertexte"/>
    <tableColumn id="3" name="Précisions sur les mesures compensatoires" dataDxfId="14"/>
    <tableColumn id="13" name="Coup de gueule" dataDxfId="13" dataCellStyle="Lien hypertexte"/>
    <tableColumn id="10" name="Date " dataDxfId="12" dataCellStyle="Lien hypertexte"/>
  </tableColumns>
  <tableStyleInfo name="TableStyleLight20" showFirstColumn="0" showLastColumn="0" showRowStripes="1" showColumnStripes="0"/>
</table>
</file>

<file path=xl/tables/table3.xml><?xml version="1.0" encoding="utf-8"?>
<table xmlns="http://schemas.openxmlformats.org/spreadsheetml/2006/main" id="1" name="Tableau1" displayName="Tableau1" ref="A8:J18" totalsRowShown="0" headerRowDxfId="11" dataDxfId="10">
  <autoFilter ref="A8:J18"/>
  <tableColumns count="10">
    <tableColumn id="1" name="MRC, ville ou région" dataDxfId="9"/>
    <tableColumn id="4" name="Région" dataDxfId="8" dataCellStyle="Lien hypertexte"/>
    <tableColumn id="5" name="Vérification de l'information " dataDxfId="7"/>
    <tableColumn id="9" name="Niveau de service " dataDxfId="6"/>
    <tableColumn id="2" name="Réduction des motifs" dataDxfId="5"/>
    <tableColumn id="17" name="Précisions sur les services" dataDxfId="4"/>
    <tableColumn id="8" name="Disponibilité d'équipement de protection personnel" dataDxfId="3"/>
    <tableColumn id="3" name="Mesures compensatoires" dataDxfId="2"/>
    <tableColumn id="13" name="Coup de gueule" dataDxfId="1" dataCellStyle="Lien hypertexte"/>
    <tableColumn id="10" name="Date" dataDxfId="0" dataCellStyle="Lien hypertexte"/>
  </tableColumns>
  <tableStyleInfo name="TableStyleLight20"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www.stlevis.ca/covid-19" TargetMode="External"/><Relationship Id="rId13" Type="http://schemas.openxmlformats.org/officeDocument/2006/relationships/hyperlink" Target="https://fr.wikipedia.org/wiki/Capitale-Nationale" TargetMode="External"/><Relationship Id="rId18" Type="http://schemas.openxmlformats.org/officeDocument/2006/relationships/hyperlink" Target="https://fr.wikipedia.org/wiki/Laval_(Qu%C3%A9bec)" TargetMode="External"/><Relationship Id="rId3" Type="http://schemas.openxmlformats.org/officeDocument/2006/relationships/hyperlink" Target="https://www.rtl-longueuil.qc.ca/fr-CA/actualites/alertes/2020/covis-19-coronavirus-suivi-de-la-situation/" TargetMode="External"/><Relationship Id="rId21" Type="http://schemas.openxmlformats.org/officeDocument/2006/relationships/printerSettings" Target="../printerSettings/printerSettings1.bin"/><Relationship Id="rId7" Type="http://schemas.openxmlformats.org/officeDocument/2006/relationships/hyperlink" Target="https://www.rtcquebec.ca/covid-19" TargetMode="External"/><Relationship Id="rId12" Type="http://schemas.openxmlformats.org/officeDocument/2006/relationships/hyperlink" Target="https://fr.wikipedia.org/wiki/Saguenay%E2%80%93Lac-Saint-Jean" TargetMode="External"/><Relationship Id="rId17" Type="http://schemas.openxmlformats.org/officeDocument/2006/relationships/hyperlink" Target="https://fr.wikipedia.org/wiki/Outaouais_(Qu%C3%A9bec)" TargetMode="External"/><Relationship Id="rId2" Type="http://schemas.openxmlformats.org/officeDocument/2006/relationships/hyperlink" Target="https://www.stl.laval.qc.ca/fr/a-propos-de-la-stl/communiques-et-avis/articles/?news_id=454" TargetMode="External"/><Relationship Id="rId16" Type="http://schemas.openxmlformats.org/officeDocument/2006/relationships/hyperlink" Target="https://fr.wikipedia.org/wiki/Montr%C3%A9al_(r%C3%A9gion_administrative)" TargetMode="External"/><Relationship Id="rId20" Type="http://schemas.openxmlformats.org/officeDocument/2006/relationships/hyperlink" Target="https://fr.wikipedia.org/wiki/Chaudi%C3%A8re-Appalaches" TargetMode="External"/><Relationship Id="rId1" Type="http://schemas.openxmlformats.org/officeDocument/2006/relationships/hyperlink" Target="http://www.stm.info/fr/infos/conseils/comportements-adopter-en-transport-collectif/prevention-coronavirus-covid-19?utm_campaign=carrousel&amp;utm_source=covid19l&amp;utm_medium=carrousel" TargetMode="External"/><Relationship Id="rId6" Type="http://schemas.openxmlformats.org/officeDocument/2006/relationships/hyperlink" Target="http://www.sto.ca/index.php?id=829&amp;L=fr&amp;source=sto_mobile&amp;utm_source=site+STO&amp;utm_medium=Image+mobile&amp;utm_campaign=COVID-19" TargetMode="External"/><Relationship Id="rId11" Type="http://schemas.openxmlformats.org/officeDocument/2006/relationships/hyperlink" Target="https://atuq.com/fr/mesures-prises-par-les-membres-de-latuq/" TargetMode="External"/><Relationship Id="rId5" Type="http://schemas.openxmlformats.org/officeDocument/2006/relationships/hyperlink" Target="https://sttr.qc.ca/covid-19/" TargetMode="External"/><Relationship Id="rId15" Type="http://schemas.openxmlformats.org/officeDocument/2006/relationships/hyperlink" Target="https://fr.wikipedia.org/wiki/Estrie" TargetMode="External"/><Relationship Id="rId10" Type="http://schemas.openxmlformats.org/officeDocument/2006/relationships/hyperlink" Target="https://exo.quebec/fr/covid19" TargetMode="External"/><Relationship Id="rId19" Type="http://schemas.openxmlformats.org/officeDocument/2006/relationships/hyperlink" Target="https://fr.wikipedia.org/wiki/Mont%C3%A9r%C3%A9gie" TargetMode="External"/><Relationship Id="rId4" Type="http://schemas.openxmlformats.org/officeDocument/2006/relationships/hyperlink" Target="https://www.sts.qc.ca/affichage.php?id=243" TargetMode="External"/><Relationship Id="rId9" Type="http://schemas.openxmlformats.org/officeDocument/2006/relationships/hyperlink" Target="https://sts.saguenay.ca/infos-pratiques/publications/a-surveiller/covid-19-virus-mesures-preventives" TargetMode="External"/><Relationship Id="rId14" Type="http://schemas.openxmlformats.org/officeDocument/2006/relationships/hyperlink" Target="https://fr.wikipedia.org/wiki/Mauricie" TargetMode="External"/><Relationship Id="rId22"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6" Type="http://schemas.openxmlformats.org/officeDocument/2006/relationships/hyperlink" Target="https://www.mrcautray.qc.ca/" TargetMode="External"/><Relationship Id="rId21" Type="http://schemas.openxmlformats.org/officeDocument/2006/relationships/hyperlink" Target="http://www.ville.rouyn-noranda.qc.ca/fr/page/covid-19/" TargetMode="External"/><Relationship Id="rId34" Type="http://schemas.openxmlformats.org/officeDocument/2006/relationships/hyperlink" Target="https://fr.wikipedia.org/wiki/Mauricie" TargetMode="External"/><Relationship Id="rId42" Type="http://schemas.openxmlformats.org/officeDocument/2006/relationships/hyperlink" Target="https://fr.wikipedia.org/wiki/Outaouais_(Qu%C3%A9bec)" TargetMode="External"/><Relationship Id="rId47" Type="http://schemas.openxmlformats.org/officeDocument/2006/relationships/hyperlink" Target="https://fr.wikipedia.org/wiki/Mont%C3%A9r%C3%A9gie" TargetMode="External"/><Relationship Id="rId50" Type="http://schemas.openxmlformats.org/officeDocument/2006/relationships/hyperlink" Target="https://fr.wikipedia.org/wiki/C%C3%B4te-Nord" TargetMode="External"/><Relationship Id="rId55" Type="http://schemas.openxmlformats.org/officeDocument/2006/relationships/hyperlink" Target="https://fr.wikipedia.org/wiki/Abitibi-T%C3%A9miscamingue" TargetMode="External"/><Relationship Id="rId63" Type="http://schemas.openxmlformats.org/officeDocument/2006/relationships/hyperlink" Target="https://www.transadaptelislet.ca/" TargetMode="External"/><Relationship Id="rId68" Type="http://schemas.openxmlformats.org/officeDocument/2006/relationships/table" Target="../tables/table2.xml"/><Relationship Id="rId7" Type="http://schemas.openxmlformats.org/officeDocument/2006/relationships/hyperlink" Target="https://www.facebook.com/MRCMatawinie/posts/2446914242075321" TargetMode="External"/><Relationship Id="rId2" Type="http://schemas.openxmlformats.org/officeDocument/2006/relationships/hyperlink" Target="https://www.transportlaurentides.ca/" TargetMode="External"/><Relationship Id="rId16" Type="http://schemas.openxmlformats.org/officeDocument/2006/relationships/hyperlink" Target="http://www.mrccharlevoix.ca/services-aux-citoyens/transport-collectif/" TargetMode="External"/><Relationship Id="rId29" Type="http://schemas.openxmlformats.org/officeDocument/2006/relationships/hyperlink" Target="https://fr.wikipedia.org/wiki/Bas-Saint-Laurent" TargetMode="External"/><Relationship Id="rId11" Type="http://schemas.openxmlformats.org/officeDocument/2006/relationships/hyperlink" Target="https://www.mrcrimouskineigette.qc.ca/" TargetMode="External"/><Relationship Id="rId24" Type="http://schemas.openxmlformats.org/officeDocument/2006/relationships/hyperlink" Target="https://mrcjoliette.qc.ca/" TargetMode="External"/><Relationship Id="rId32" Type="http://schemas.openxmlformats.org/officeDocument/2006/relationships/hyperlink" Target="https://fr.wikipedia.org/wiki/Capitale-Nationale" TargetMode="External"/><Relationship Id="rId37" Type="http://schemas.openxmlformats.org/officeDocument/2006/relationships/hyperlink" Target="https://fr.wikipedia.org/wiki/Mauricie" TargetMode="External"/><Relationship Id="rId40" Type="http://schemas.openxmlformats.org/officeDocument/2006/relationships/hyperlink" Target="https://fr.wikipedia.org/wiki/Estrie" TargetMode="External"/><Relationship Id="rId45" Type="http://schemas.openxmlformats.org/officeDocument/2006/relationships/hyperlink" Target="https://fr.wikipedia.org/wiki/Abitibi-T%C3%A9miscamingue" TargetMode="External"/><Relationship Id="rId53" Type="http://schemas.openxmlformats.org/officeDocument/2006/relationships/hyperlink" Target="https://fr.wikipedia.org/wiki/Chaudi%C3%A8re-Appalaches" TargetMode="External"/><Relationship Id="rId58" Type="http://schemas.openxmlformats.org/officeDocument/2006/relationships/hyperlink" Target="https://fr.wikipedia.org/wiki/Mont&#233;r&#233;gie" TargetMode="External"/><Relationship Id="rId66" Type="http://schemas.openxmlformats.org/officeDocument/2006/relationships/hyperlink" Target="http://ww2.transbelimont.com/" TargetMode="External"/><Relationship Id="rId5" Type="http://schemas.openxmlformats.org/officeDocument/2006/relationships/hyperlink" Target="http://www.autonobus.org/adapte/actualites-art/transports-adapte-et-collectif-toujours-fonctionnels" TargetMode="External"/><Relationship Id="rId61" Type="http://schemas.openxmlformats.org/officeDocument/2006/relationships/hyperlink" Target="http://www.omnibusra.com/accueil.html" TargetMode="External"/><Relationship Id="rId19" Type="http://schemas.openxmlformats.org/officeDocument/2006/relationships/hyperlink" Target="https://mrcbm.qc.ca/covid19/MBM-200015_Affiche_Transport_8-5x11_v2.pdf" TargetMode="External"/><Relationship Id="rId14" Type="http://schemas.openxmlformats.org/officeDocument/2006/relationships/hyperlink" Target="http://www.transportadaptetemis.qc.ca/" TargetMode="External"/><Relationship Id="rId22" Type="http://schemas.openxmlformats.org/officeDocument/2006/relationships/hyperlink" Target="http://mrcmontcalm.com/site/" TargetMode="External"/><Relationship Id="rId27" Type="http://schemas.openxmlformats.org/officeDocument/2006/relationships/hyperlink" Target="https://www.argenteuil.qc.ca/Accueil/affichage.asp?B=80&amp;langue=1" TargetMode="External"/><Relationship Id="rId30" Type="http://schemas.openxmlformats.org/officeDocument/2006/relationships/hyperlink" Target="https://fr.wikipedia.org/wiki/Bas-Saint-Laurent" TargetMode="External"/><Relationship Id="rId35" Type="http://schemas.openxmlformats.org/officeDocument/2006/relationships/hyperlink" Target="https://fr.wikipedia.org/wiki/Mauricie" TargetMode="External"/><Relationship Id="rId43" Type="http://schemas.openxmlformats.org/officeDocument/2006/relationships/hyperlink" Target="https://fr.wikipedia.org/wiki/Lanaudi%C3%A8re" TargetMode="External"/><Relationship Id="rId48" Type="http://schemas.openxmlformats.org/officeDocument/2006/relationships/hyperlink" Target="https://fr.wikipedia.org/wiki/Centre-du-Qu%C3%A9bec" TargetMode="External"/><Relationship Id="rId56" Type="http://schemas.openxmlformats.org/officeDocument/2006/relationships/hyperlink" Target="https://fr.wikipedia.org/wiki/Abitibi-T%C3%A9miscamingue" TargetMode="External"/><Relationship Id="rId64" Type="http://schemas.openxmlformats.org/officeDocument/2006/relationships/hyperlink" Target="https://fr.wikipedia.org/wiki/Chaudi%C3%A8re-Appalaches" TargetMode="External"/><Relationship Id="rId8" Type="http://schemas.openxmlformats.org/officeDocument/2006/relationships/hyperlink" Target="https://transportmemphremagog.com/transport-adapte/" TargetMode="External"/><Relationship Id="rId51" Type="http://schemas.openxmlformats.org/officeDocument/2006/relationships/hyperlink" Target="https://fr.wikipedia.org/wiki/Lanaudi%C3%A8re" TargetMode="External"/><Relationship Id="rId3" Type="http://schemas.openxmlformats.org/officeDocument/2006/relationships/hyperlink" Target="https://transcollines.ca/wp-content/uploads/2020/04/Horaire_modifie_COVID-19_com_v6.pdf" TargetMode="External"/><Relationship Id="rId12" Type="http://schemas.openxmlformats.org/officeDocument/2006/relationships/hyperlink" Target="http://www.shawinigan.ca/Citoyens/transport-adapte_109.html" TargetMode="External"/><Relationship Id="rId17" Type="http://schemas.openxmlformats.org/officeDocument/2006/relationships/hyperlink" Target="http://www.tpmrcb.ca/accueil" TargetMode="External"/><Relationship Id="rId25" Type="http://schemas.openxmlformats.org/officeDocument/2006/relationships/hyperlink" Target="http://www.erable.ca/mrc" TargetMode="External"/><Relationship Id="rId33" Type="http://schemas.openxmlformats.org/officeDocument/2006/relationships/hyperlink" Target="https://fr.wikipedia.org/wiki/Mauricie" TargetMode="External"/><Relationship Id="rId38" Type="http://schemas.openxmlformats.org/officeDocument/2006/relationships/hyperlink" Target="https://fr.wikipedia.org/wiki/Estrie" TargetMode="External"/><Relationship Id="rId46" Type="http://schemas.openxmlformats.org/officeDocument/2006/relationships/hyperlink" Target="https://fr.wikipedia.org/wiki/Laurentides_(r%C3%A9gion_administrative)" TargetMode="External"/><Relationship Id="rId59" Type="http://schemas.openxmlformats.org/officeDocument/2006/relationships/hyperlink" Target="https://fr.wikipedia.org/wiki/Centre-du-Qu%C3%A9bec" TargetMode="External"/><Relationship Id="rId67" Type="http://schemas.openxmlformats.org/officeDocument/2006/relationships/printerSettings" Target="../printerSettings/printerSettings2.bin"/><Relationship Id="rId20" Type="http://schemas.openxmlformats.org/officeDocument/2006/relationships/hyperlink" Target="https://www.val-saint-francois.qc.ca/services/transport-collectif/" TargetMode="External"/><Relationship Id="rId41" Type="http://schemas.openxmlformats.org/officeDocument/2006/relationships/hyperlink" Target="https://fr.wikipedia.org/wiki/Lanaudi%C3%A8re" TargetMode="External"/><Relationship Id="rId54" Type="http://schemas.openxmlformats.org/officeDocument/2006/relationships/hyperlink" Target="https://fr.wikipedia.org/wiki/Gasp%C3%A9sie%E2%80%93%C3%8Eles-de-la-Madeleine" TargetMode="External"/><Relationship Id="rId62" Type="http://schemas.openxmlformats.org/officeDocument/2006/relationships/hyperlink" Target="https://fr.wikipedia.org/wiki/Mont%C3%A9r%C3%A9gie" TargetMode="External"/><Relationship Id="rId1" Type="http://schemas.openxmlformats.org/officeDocument/2006/relationships/hyperlink" Target="http://tacm82.org/" TargetMode="External"/><Relationship Id="rId6" Type="http://schemas.openxmlformats.org/officeDocument/2006/relationships/hyperlink" Target="http://www.mrcdematane.qc.ca/actualite.php?recordID=253&amp;itemCategorie=Actualite" TargetMode="External"/><Relationship Id="rId15" Type="http://schemas.openxmlformats.org/officeDocument/2006/relationships/hyperlink" Target="https://tacdc.ca/" TargetMode="External"/><Relationship Id="rId23" Type="http://schemas.openxmlformats.org/officeDocument/2006/relationships/hyperlink" Target="https://transapte.com/" TargetMode="External"/><Relationship Id="rId28" Type="http://schemas.openxmlformats.org/officeDocument/2006/relationships/hyperlink" Target="https://amos.quebec/services-aux-citoyens/transport-adapte-amos" TargetMode="External"/><Relationship Id="rId36" Type="http://schemas.openxmlformats.org/officeDocument/2006/relationships/hyperlink" Target="https://fr.wikipedia.org/wiki/Bas-Saint-Laurent" TargetMode="External"/><Relationship Id="rId49" Type="http://schemas.openxmlformats.org/officeDocument/2006/relationships/hyperlink" Target="https://fr.wikipedia.org/wiki/Centre-du-Qu%C3%A9bec" TargetMode="External"/><Relationship Id="rId57" Type="http://schemas.openxmlformats.org/officeDocument/2006/relationships/hyperlink" Target="https://mrcpierredesaurel.com/developpement-regional/organismes/stacr/adapte" TargetMode="External"/><Relationship Id="rId10" Type="http://schemas.openxmlformats.org/officeDocument/2006/relationships/hyperlink" Target="https://regim.info/covid-19-la-regim-continue-doffrir-ses-services/" TargetMode="External"/><Relationship Id="rId31" Type="http://schemas.openxmlformats.org/officeDocument/2006/relationships/hyperlink" Target="https://fr.wikipedia.org/wiki/Bas-Saint-Laurent" TargetMode="External"/><Relationship Id="rId44" Type="http://schemas.openxmlformats.org/officeDocument/2006/relationships/hyperlink" Target="https://fr.wikipedia.org/wiki/Laurentides_(r%C3%A9gion_administrative)" TargetMode="External"/><Relationship Id="rId52" Type="http://schemas.openxmlformats.org/officeDocument/2006/relationships/hyperlink" Target="https://fr.wikipedia.org/wiki/Lanaudi%C3%A8re" TargetMode="External"/><Relationship Id="rId60" Type="http://schemas.openxmlformats.org/officeDocument/2006/relationships/hyperlink" Target="http://www.saint-christophe-darthabaska.ca/organisations/rouli-bus-inc" TargetMode="External"/><Relationship Id="rId65" Type="http://schemas.openxmlformats.org/officeDocument/2006/relationships/hyperlink" Target="https://fr.wikipedia.org/wiki/Chaudi%C3%A8re-Appalaches" TargetMode="External"/><Relationship Id="rId4" Type="http://schemas.openxmlformats.org/officeDocument/2006/relationships/hyperlink" Target="http://www.mrchcn.qc.ca/Services/Transport/tabid/7172/language/fr-FR/Default.aspx" TargetMode="External"/><Relationship Id="rId9" Type="http://schemas.openxmlformats.org/officeDocument/2006/relationships/hyperlink" Target="http://tcamontmagny.ca/maintien-des-services-du-transport-collectif-et-adapte/" TargetMode="External"/><Relationship Id="rId13" Type="http://schemas.openxmlformats.org/officeDocument/2006/relationships/hyperlink" Target="https://stcdessources.com/" TargetMode="External"/><Relationship Id="rId18" Type="http://schemas.openxmlformats.org/officeDocument/2006/relationships/hyperlink" Target="http://eveildesbasques.org/index.php?id=5&amp;taille=&amp;contraste=1" TargetMode="External"/><Relationship Id="rId39" Type="http://schemas.openxmlformats.org/officeDocument/2006/relationships/hyperlink" Target="https://fr.wikipedia.org/wiki/Estri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beaucerc.com/" TargetMode="External"/><Relationship Id="rId13" Type="http://schemas.openxmlformats.org/officeDocument/2006/relationships/hyperlink" Target="https://fr.wikipedia.org/wiki/Chaudi%C3%A8re-Appalaches" TargetMode="External"/><Relationship Id="rId18" Type="http://schemas.openxmlformats.org/officeDocument/2006/relationships/hyperlink" Target="https://www.sts.qc.ca/affichage.php?id=243" TargetMode="External"/><Relationship Id="rId3" Type="http://schemas.openxmlformats.org/officeDocument/2006/relationships/hyperlink" Target="https://www.mrcetchemins.qc.ca/" TargetMode="External"/><Relationship Id="rId21" Type="http://schemas.openxmlformats.org/officeDocument/2006/relationships/table" Target="../tables/table3.xml"/><Relationship Id="rId7" Type="http://schemas.openxmlformats.org/officeDocument/2006/relationships/hyperlink" Target="https://www.ville.montmagny.qc.ca/fr/citoyens/informations-importantes/transport-en-commun/" TargetMode="External"/><Relationship Id="rId12" Type="http://schemas.openxmlformats.org/officeDocument/2006/relationships/hyperlink" Target="https://fr.wikipedia.org/wiki/Chaudi%C3%A8re-Appalaches" TargetMode="External"/><Relationship Id="rId17" Type="http://schemas.openxmlformats.org/officeDocument/2006/relationships/hyperlink" Target="https://fr.wikipedia.org/wiki/Chaudi%C3%A8re-Appalaches" TargetMode="External"/><Relationship Id="rId2" Type="http://schemas.openxmlformats.org/officeDocument/2006/relationships/hyperlink" Target="https://www.mrcbellechasse.qc.ca/" TargetMode="External"/><Relationship Id="rId16" Type="http://schemas.openxmlformats.org/officeDocument/2006/relationships/hyperlink" Target="https://fr.wikipedia.org/wiki/Chaudi%C3%A8re-Appalaches" TargetMode="External"/><Relationship Id="rId20" Type="http://schemas.openxmlformats.org/officeDocument/2006/relationships/printerSettings" Target="../printerSettings/printerSettings3.bin"/><Relationship Id="rId1" Type="http://schemas.openxmlformats.org/officeDocument/2006/relationships/hyperlink" Target="https://mrcbeaucesartigan.com/" TargetMode="External"/><Relationship Id="rId6" Type="http://schemas.openxmlformats.org/officeDocument/2006/relationships/hyperlink" Target="https://www.stlevis.ca/covid-19" TargetMode="External"/><Relationship Id="rId11" Type="http://schemas.openxmlformats.org/officeDocument/2006/relationships/hyperlink" Target="https://fr.wikipedia.org/wiki/Chaudi%C3%A8re-Appalaches" TargetMode="External"/><Relationship Id="rId5" Type="http://schemas.openxmlformats.org/officeDocument/2006/relationships/hyperlink" Target="https://mrclislet.com/" TargetMode="External"/><Relationship Id="rId15" Type="http://schemas.openxmlformats.org/officeDocument/2006/relationships/hyperlink" Target="https://fr.wikipedia.org/wiki/Chaudi%C3%A8re-Appalaches" TargetMode="External"/><Relationship Id="rId10" Type="http://schemas.openxmlformats.org/officeDocument/2006/relationships/hyperlink" Target="https://fr.wikipedia.org/wiki/Outaouais_(Qu%C3%A9bec)" TargetMode="External"/><Relationship Id="rId19" Type="http://schemas.openxmlformats.org/officeDocument/2006/relationships/hyperlink" Target="https://fr.wikipedia.org/wiki/Estrie" TargetMode="External"/><Relationship Id="rId4" Type="http://schemas.openxmlformats.org/officeDocument/2006/relationships/hyperlink" Target="http://www.mrcvg.qc.ca/" TargetMode="External"/><Relationship Id="rId9" Type="http://schemas.openxmlformats.org/officeDocument/2006/relationships/hyperlink" Target="https://fr.wikipedia.org/wiki/Estrie" TargetMode="External"/><Relationship Id="rId14" Type="http://schemas.openxmlformats.org/officeDocument/2006/relationships/hyperlink" Target="https://fr.wikipedia.org/wiki/Chaudi%C3%A8re-Appalach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heetViews>
  <sheetFormatPr baseColWidth="10" defaultRowHeight="15"/>
  <cols>
    <col min="1" max="1" width="18.140625" customWidth="1"/>
    <col min="2" max="2" width="30.140625" customWidth="1"/>
    <col min="3" max="3" width="30.5703125" customWidth="1"/>
    <col min="4" max="4" width="19.28515625" customWidth="1"/>
  </cols>
  <sheetData>
    <row r="1" spans="1:4">
      <c r="A1" t="s">
        <v>185</v>
      </c>
    </row>
    <row r="2" spans="1:4" ht="27" customHeight="1">
      <c r="A2" s="156" t="s">
        <v>97</v>
      </c>
      <c r="B2" s="157"/>
      <c r="C2" s="157"/>
      <c r="D2" s="157"/>
    </row>
    <row r="3" spans="1:4" ht="30">
      <c r="A3" s="87" t="s">
        <v>85</v>
      </c>
      <c r="B3" s="88" t="s">
        <v>44</v>
      </c>
      <c r="C3" s="88" t="s">
        <v>88</v>
      </c>
      <c r="D3" s="88" t="s">
        <v>48</v>
      </c>
    </row>
    <row r="4" spans="1:4">
      <c r="A4" s="86" t="s">
        <v>16</v>
      </c>
      <c r="B4" s="85" t="s">
        <v>9</v>
      </c>
      <c r="C4" s="85" t="s">
        <v>6</v>
      </c>
      <c r="D4" s="85" t="s">
        <v>6</v>
      </c>
    </row>
    <row r="5" spans="1:4">
      <c r="A5" s="7">
        <f>COUNTIF(Tableau173[[Niveau de service ]],"Maintenu")</f>
        <v>6</v>
      </c>
      <c r="B5" s="85">
        <f>COUNTIF(Tableau173[Réduction des motifs],"Réduit aux motifs de santé")</f>
        <v>0</v>
      </c>
      <c r="C5" s="85">
        <f>COUNTIF(Tableau173[Disponibilité d''équipement de protection personnel], "Oui")</f>
        <v>6</v>
      </c>
      <c r="D5" s="85">
        <f>COUNTIF(Tableau173[Mesures compensatoires], "Oui")</f>
        <v>5</v>
      </c>
    </row>
    <row r="6" spans="1:4" ht="30">
      <c r="A6" s="86" t="s">
        <v>33</v>
      </c>
      <c r="B6" s="85" t="s">
        <v>47</v>
      </c>
      <c r="C6" s="85" t="s">
        <v>7</v>
      </c>
      <c r="D6" s="85" t="s">
        <v>7</v>
      </c>
    </row>
    <row r="7" spans="1:4">
      <c r="A7" s="86">
        <f>COUNTIF(Tableau173[[Niveau de service ]],"Diminué")</f>
        <v>4</v>
      </c>
      <c r="B7" s="85">
        <f>COUNTIF(Tableau173[Réduction des motifs],"Réduit aux motifs de santé et de travail")</f>
        <v>0</v>
      </c>
      <c r="C7" s="85">
        <f>COUNTIF(Tableau173[Disponibilité d''équipement de protection personnel], "Non")</f>
        <v>1</v>
      </c>
      <c r="D7" s="85">
        <f>COUNTIF(Tableau173[Mesures compensatoires], "Non")</f>
        <v>0</v>
      </c>
    </row>
    <row r="8" spans="1:4" ht="30">
      <c r="A8" s="89"/>
      <c r="B8" s="85" t="s">
        <v>46</v>
      </c>
      <c r="C8" s="85" t="s">
        <v>15</v>
      </c>
      <c r="D8" s="85" t="s">
        <v>15</v>
      </c>
    </row>
    <row r="9" spans="1:4">
      <c r="A9" s="89"/>
      <c r="B9" s="85">
        <f>COUNTIF(Tableau173[Réduction des motifs],"Réduit aux motifs de santé, de travail et d'alimentation")</f>
        <v>2</v>
      </c>
      <c r="C9" s="85">
        <f>COUNTIF(Tableau173[Disponibilité d''équipement de protection personnel], "Non indiqué")</f>
        <v>3</v>
      </c>
      <c r="D9" s="85">
        <f>COUNTIF(Tableau173[Mesures compensatoires], "Non indiqué")</f>
        <v>5</v>
      </c>
    </row>
    <row r="10" spans="1:4" ht="30">
      <c r="A10" s="89"/>
      <c r="B10" s="85" t="s">
        <v>65</v>
      </c>
      <c r="C10" s="92"/>
      <c r="D10" s="92"/>
    </row>
    <row r="11" spans="1:4">
      <c r="A11" s="93"/>
      <c r="B11" s="85">
        <f>COUNTIF(Tableau173[Réduction des motifs],"Réduit aux motifs de santé, de travail, d'alimentation et autres")</f>
        <v>1</v>
      </c>
      <c r="C11" s="6"/>
      <c r="D11" s="6"/>
    </row>
    <row r="13" spans="1:4" ht="24.75" customHeight="1">
      <c r="A13" s="156" t="s">
        <v>160</v>
      </c>
      <c r="B13" s="156"/>
      <c r="C13" s="156"/>
      <c r="D13" s="156"/>
    </row>
    <row r="14" spans="1:4" ht="30">
      <c r="A14" s="87" t="s">
        <v>85</v>
      </c>
      <c r="B14" s="88" t="s">
        <v>44</v>
      </c>
      <c r="C14" s="88" t="s">
        <v>88</v>
      </c>
      <c r="D14" s="88" t="s">
        <v>48</v>
      </c>
    </row>
    <row r="15" spans="1:4">
      <c r="A15" s="86" t="s">
        <v>16</v>
      </c>
      <c r="B15" s="85" t="s">
        <v>9</v>
      </c>
      <c r="C15" s="85" t="s">
        <v>6</v>
      </c>
      <c r="D15" s="85" t="s">
        <v>6</v>
      </c>
    </row>
    <row r="16" spans="1:4">
      <c r="A16" s="7">
        <f>COUNTIF(Tableau18[[Niveau de service ]],"Maintenu")</f>
        <v>17</v>
      </c>
      <c r="B16" s="85">
        <f>COUNTIF(Tableau18[Réduction des motifs],"Réduit aux motifs de santé")</f>
        <v>3</v>
      </c>
      <c r="C16" s="85">
        <f>COUNTIF(Tableau18[Disponibilité d''équipement de protection personnel],"Oui")</f>
        <v>8</v>
      </c>
      <c r="D16" s="85">
        <f>COUNTIF(Tableau18[Mesures compensatoires],"Oui")</f>
        <v>15</v>
      </c>
    </row>
    <row r="17" spans="1:4" ht="30">
      <c r="A17" s="86" t="s">
        <v>33</v>
      </c>
      <c r="B17" s="85" t="s">
        <v>47</v>
      </c>
      <c r="C17" s="85" t="s">
        <v>7</v>
      </c>
      <c r="D17" s="85" t="s">
        <v>7</v>
      </c>
    </row>
    <row r="18" spans="1:4">
      <c r="A18" s="86">
        <f>COUNTIF(Tableau18[[Niveau de service ]],"Diminué")</f>
        <v>16</v>
      </c>
      <c r="B18" s="85">
        <f>COUNTIF(Tableau18[Réduction des motifs],"Réduit aux motifs de santé et de travail")</f>
        <v>2</v>
      </c>
      <c r="C18" s="85" t="s">
        <v>158</v>
      </c>
      <c r="D18" s="85">
        <f>COUNTIF(Tableau18[Mesures compensatoires],"Non")</f>
        <v>0</v>
      </c>
    </row>
    <row r="19" spans="1:4" ht="30">
      <c r="A19" s="89"/>
      <c r="B19" s="85" t="s">
        <v>46</v>
      </c>
      <c r="C19" s="85" t="s">
        <v>15</v>
      </c>
      <c r="D19" s="85" t="s">
        <v>15</v>
      </c>
    </row>
    <row r="20" spans="1:4">
      <c r="A20" s="89"/>
      <c r="B20" s="85">
        <f>COUNTIF(Tableau18[Réduction des motifs],"Réduit aux motifs de santé, de travail et d'alimentation")</f>
        <v>3</v>
      </c>
      <c r="C20" s="85">
        <f>COUNTIF(Tableau18[Disponibilité d''équipement de protection personnel],"Non indiqué")</f>
        <v>25</v>
      </c>
      <c r="D20" s="85">
        <f>COUNTIF(Tableau18[Mesures compensatoires],"Non indiqué")</f>
        <v>18</v>
      </c>
    </row>
    <row r="21" spans="1:4" ht="30">
      <c r="A21" s="89"/>
      <c r="B21" s="85" t="s">
        <v>65</v>
      </c>
      <c r="C21" s="92"/>
      <c r="D21" s="92"/>
    </row>
    <row r="22" spans="1:4">
      <c r="A22" s="93"/>
      <c r="B22" s="85">
        <f>COUNTIF(Tableau18[Réduction des motifs],"Réduit aux motifs de santé, de travail, d'alimentation et autres")</f>
        <v>4</v>
      </c>
      <c r="C22" s="6"/>
      <c r="D22" s="6"/>
    </row>
  </sheetData>
  <mergeCells count="2">
    <mergeCell ref="A2:D2"/>
    <mergeCell ref="A13:D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opLeftCell="A13" zoomScale="110" zoomScaleNormal="110" workbookViewId="0">
      <pane xSplit="1" topLeftCell="F1" activePane="topRight" state="frozen"/>
      <selection pane="topRight" activeCell="J14" sqref="J14"/>
    </sheetView>
  </sheetViews>
  <sheetFormatPr baseColWidth="10" defaultRowHeight="15"/>
  <cols>
    <col min="1" max="1" width="22.5703125" customWidth="1"/>
    <col min="2" max="2" width="16.5703125" customWidth="1"/>
    <col min="3" max="3" width="18.28515625" customWidth="1"/>
    <col min="4" max="4" width="22.28515625" customWidth="1"/>
    <col min="5" max="5" width="30.140625" customWidth="1"/>
    <col min="6" max="6" width="26.28515625" customWidth="1"/>
    <col min="7" max="7" width="23.85546875" customWidth="1"/>
    <col min="8" max="8" width="22.7109375" customWidth="1"/>
    <col min="9" max="9" width="19.28515625" customWidth="1"/>
    <col min="10" max="10" width="10.28515625" customWidth="1"/>
  </cols>
  <sheetData>
    <row r="1" spans="1:10">
      <c r="A1" t="s">
        <v>185</v>
      </c>
      <c r="F1" s="1"/>
    </row>
    <row r="2" spans="1:10" ht="20.25" customHeight="1">
      <c r="A2" s="158" t="s">
        <v>97</v>
      </c>
      <c r="B2" s="159"/>
      <c r="C2" s="159"/>
      <c r="D2" s="159"/>
      <c r="E2" s="159"/>
      <c r="F2" s="159"/>
      <c r="G2" s="159"/>
    </row>
    <row r="3" spans="1:10" ht="18" customHeight="1">
      <c r="A3" s="158"/>
      <c r="B3" s="160"/>
      <c r="C3" s="160"/>
      <c r="D3" s="160"/>
      <c r="E3" s="160"/>
      <c r="F3" s="160"/>
      <c r="G3" s="160"/>
    </row>
    <row r="4" spans="1:10" s="104" customFormat="1">
      <c r="A4" s="138"/>
      <c r="B4" s="161" t="s">
        <v>163</v>
      </c>
      <c r="C4" s="162"/>
      <c r="D4" s="162"/>
      <c r="E4" s="162"/>
      <c r="F4" s="162"/>
      <c r="G4" s="162"/>
    </row>
    <row r="5" spans="1:10" s="104" customFormat="1" ht="60.75" customHeight="1">
      <c r="A5" s="138"/>
      <c r="B5" s="162"/>
      <c r="C5" s="162"/>
      <c r="D5" s="162"/>
      <c r="E5" s="162"/>
      <c r="F5" s="162"/>
      <c r="G5" s="162"/>
    </row>
    <row r="6" spans="1:10" ht="30">
      <c r="A6" s="137"/>
      <c r="B6" s="139" t="s">
        <v>71</v>
      </c>
      <c r="C6" s="106" t="s">
        <v>75</v>
      </c>
      <c r="D6" s="140" t="s">
        <v>73</v>
      </c>
      <c r="E6" s="141" t="s">
        <v>74</v>
      </c>
      <c r="F6" s="68" t="s">
        <v>72</v>
      </c>
      <c r="G6" s="142"/>
    </row>
    <row r="7" spans="1:10" ht="30">
      <c r="A7" s="137"/>
      <c r="B7" s="105" t="s">
        <v>80</v>
      </c>
      <c r="C7" s="143" t="s">
        <v>81</v>
      </c>
      <c r="D7" s="144" t="s">
        <v>83</v>
      </c>
      <c r="E7" s="145" t="s">
        <v>76</v>
      </c>
      <c r="F7" s="142" t="s">
        <v>84</v>
      </c>
      <c r="G7" s="142"/>
    </row>
    <row r="8" spans="1:10">
      <c r="A8" s="104"/>
      <c r="D8" s="1"/>
    </row>
    <row r="9" spans="1:10" ht="31.5" customHeight="1">
      <c r="A9" s="5" t="s">
        <v>43</v>
      </c>
      <c r="B9" s="11" t="s">
        <v>127</v>
      </c>
      <c r="C9" s="4" t="s">
        <v>19</v>
      </c>
      <c r="D9" s="4" t="s">
        <v>44</v>
      </c>
      <c r="E9" s="4" t="s">
        <v>17</v>
      </c>
      <c r="F9" s="6" t="s">
        <v>10</v>
      </c>
      <c r="G9" s="4" t="s">
        <v>48</v>
      </c>
      <c r="H9" s="4" t="s">
        <v>51</v>
      </c>
      <c r="I9" s="4" t="s">
        <v>49</v>
      </c>
      <c r="J9" s="6" t="s">
        <v>86</v>
      </c>
    </row>
    <row r="10" spans="1:10" ht="45">
      <c r="A10" s="70" t="s">
        <v>39</v>
      </c>
      <c r="B10" s="120" t="s">
        <v>128</v>
      </c>
      <c r="C10" s="71" t="s">
        <v>16</v>
      </c>
      <c r="D10" s="71"/>
      <c r="E10" s="71" t="s">
        <v>98</v>
      </c>
      <c r="F10" s="72" t="s">
        <v>6</v>
      </c>
      <c r="G10" s="73" t="s">
        <v>6</v>
      </c>
      <c r="H10" s="73" t="s">
        <v>145</v>
      </c>
      <c r="I10" s="73"/>
      <c r="J10" s="74">
        <v>43949</v>
      </c>
    </row>
    <row r="11" spans="1:10" ht="78" customHeight="1">
      <c r="A11" s="76" t="s">
        <v>155</v>
      </c>
      <c r="B11" s="117" t="s">
        <v>129</v>
      </c>
      <c r="C11" s="77" t="s">
        <v>33</v>
      </c>
      <c r="D11" s="77" t="s">
        <v>46</v>
      </c>
      <c r="E11" s="77" t="s">
        <v>164</v>
      </c>
      <c r="F11" s="77" t="s">
        <v>6</v>
      </c>
      <c r="G11" s="78" t="s">
        <v>6</v>
      </c>
      <c r="H11" s="78" t="s">
        <v>165</v>
      </c>
      <c r="I11" s="78"/>
      <c r="J11" s="79">
        <v>43959</v>
      </c>
    </row>
    <row r="12" spans="1:10" ht="91.5" customHeight="1">
      <c r="A12" s="80" t="s">
        <v>37</v>
      </c>
      <c r="B12" s="131" t="s">
        <v>130</v>
      </c>
      <c r="C12" s="81" t="s">
        <v>16</v>
      </c>
      <c r="D12" s="81"/>
      <c r="E12" s="81" t="s">
        <v>166</v>
      </c>
      <c r="F12" s="82" t="s">
        <v>6</v>
      </c>
      <c r="G12" s="82" t="s">
        <v>15</v>
      </c>
      <c r="H12" s="82"/>
      <c r="I12" s="83" t="s">
        <v>167</v>
      </c>
      <c r="J12" s="84">
        <v>43930</v>
      </c>
    </row>
    <row r="13" spans="1:10" ht="90">
      <c r="A13" s="43" t="s">
        <v>35</v>
      </c>
      <c r="B13" s="132" t="s">
        <v>131</v>
      </c>
      <c r="C13" s="47" t="s">
        <v>16</v>
      </c>
      <c r="D13" s="47"/>
      <c r="E13" s="47" t="s">
        <v>168</v>
      </c>
      <c r="F13" s="47" t="s">
        <v>15</v>
      </c>
      <c r="G13" s="47" t="s">
        <v>6</v>
      </c>
      <c r="H13" s="47" t="s">
        <v>146</v>
      </c>
      <c r="I13" s="47"/>
      <c r="J13" s="48">
        <v>43949</v>
      </c>
    </row>
    <row r="14" spans="1:10" ht="60">
      <c r="A14" s="44" t="s">
        <v>41</v>
      </c>
      <c r="B14" s="119" t="s">
        <v>132</v>
      </c>
      <c r="C14" s="45" t="s">
        <v>16</v>
      </c>
      <c r="D14" s="45"/>
      <c r="E14" s="45" t="s">
        <v>99</v>
      </c>
      <c r="F14" s="61" t="s">
        <v>6</v>
      </c>
      <c r="G14" s="46" t="s">
        <v>15</v>
      </c>
      <c r="H14" s="46"/>
      <c r="I14" s="46" t="s">
        <v>100</v>
      </c>
      <c r="J14" s="62">
        <v>43957</v>
      </c>
    </row>
    <row r="15" spans="1:10" ht="75">
      <c r="A15" s="27" t="s">
        <v>42</v>
      </c>
      <c r="B15" s="118" t="s">
        <v>133</v>
      </c>
      <c r="C15" s="28" t="s">
        <v>33</v>
      </c>
      <c r="D15" s="28" t="s">
        <v>46</v>
      </c>
      <c r="E15" s="28" t="s">
        <v>169</v>
      </c>
      <c r="F15" s="30" t="s">
        <v>6</v>
      </c>
      <c r="G15" s="30" t="s">
        <v>15</v>
      </c>
      <c r="H15" s="30"/>
      <c r="I15" s="30" t="s">
        <v>156</v>
      </c>
      <c r="J15" s="31">
        <v>43921</v>
      </c>
    </row>
    <row r="16" spans="1:10" ht="135">
      <c r="A16" s="25" t="s">
        <v>36</v>
      </c>
      <c r="B16" s="128" t="s">
        <v>134</v>
      </c>
      <c r="C16" s="21" t="s">
        <v>16</v>
      </c>
      <c r="D16" s="21"/>
      <c r="E16" s="21"/>
      <c r="F16" s="21" t="s">
        <v>15</v>
      </c>
      <c r="G16" s="21" t="s">
        <v>6</v>
      </c>
      <c r="H16" s="21" t="s">
        <v>150</v>
      </c>
      <c r="I16" s="21"/>
      <c r="J16" s="49">
        <v>43949</v>
      </c>
    </row>
    <row r="17" spans="1:10" ht="135">
      <c r="A17" s="33" t="s">
        <v>38</v>
      </c>
      <c r="B17" s="134" t="s">
        <v>136</v>
      </c>
      <c r="C17" s="34" t="s">
        <v>16</v>
      </c>
      <c r="D17" s="34"/>
      <c r="E17" s="34" t="s">
        <v>101</v>
      </c>
      <c r="F17" s="34" t="s">
        <v>15</v>
      </c>
      <c r="G17" s="34" t="s">
        <v>6</v>
      </c>
      <c r="H17" s="34" t="s">
        <v>170</v>
      </c>
      <c r="I17" s="36"/>
      <c r="J17" s="50">
        <v>43949</v>
      </c>
    </row>
    <row r="18" spans="1:10" ht="75">
      <c r="A18" s="51" t="s">
        <v>40</v>
      </c>
      <c r="B18" s="116" t="s">
        <v>135</v>
      </c>
      <c r="C18" s="52" t="s">
        <v>33</v>
      </c>
      <c r="D18" s="52"/>
      <c r="E18" s="52" t="s">
        <v>184</v>
      </c>
      <c r="F18" s="53" t="s">
        <v>6</v>
      </c>
      <c r="G18" s="53" t="s">
        <v>15</v>
      </c>
      <c r="H18" s="53"/>
      <c r="I18" s="54" t="s">
        <v>156</v>
      </c>
      <c r="J18" s="55">
        <v>43958</v>
      </c>
    </row>
    <row r="19" spans="1:10" ht="60">
      <c r="A19" s="5" t="s">
        <v>34</v>
      </c>
      <c r="B19" s="111" t="s">
        <v>143</v>
      </c>
      <c r="C19" s="4" t="s">
        <v>33</v>
      </c>
      <c r="D19" s="10" t="s">
        <v>65</v>
      </c>
      <c r="E19" s="4" t="s">
        <v>102</v>
      </c>
      <c r="F19" s="4" t="s">
        <v>7</v>
      </c>
      <c r="G19" s="6" t="s">
        <v>15</v>
      </c>
      <c r="H19" s="6"/>
      <c r="I19" s="4"/>
      <c r="J19" s="2">
        <v>43949</v>
      </c>
    </row>
    <row r="20" spans="1:10">
      <c r="A20" s="5"/>
      <c r="B20" s="4"/>
      <c r="C20" s="4"/>
      <c r="D20" s="4"/>
      <c r="E20" s="6"/>
      <c r="F20" s="6"/>
      <c r="G20" s="4"/>
      <c r="H20" s="2"/>
    </row>
    <row r="21" spans="1:10" ht="60">
      <c r="A21" s="87" t="s">
        <v>85</v>
      </c>
      <c r="B21" s="88" t="s">
        <v>44</v>
      </c>
      <c r="C21" s="88" t="s">
        <v>88</v>
      </c>
      <c r="D21" s="88" t="s">
        <v>48</v>
      </c>
      <c r="E21" s="6"/>
      <c r="F21" s="6"/>
      <c r="G21" s="4"/>
      <c r="H21" s="2"/>
    </row>
    <row r="22" spans="1:10" ht="30">
      <c r="A22" s="86" t="s">
        <v>16</v>
      </c>
      <c r="B22" s="85" t="s">
        <v>9</v>
      </c>
      <c r="C22" s="85" t="s">
        <v>6</v>
      </c>
      <c r="D22" s="85" t="s">
        <v>6</v>
      </c>
      <c r="E22" s="6"/>
      <c r="F22" s="6"/>
      <c r="G22" s="4"/>
      <c r="H22" s="2"/>
    </row>
    <row r="23" spans="1:10">
      <c r="A23" s="7">
        <f>COUNTIF(Tableau173[[Niveau de service ]],"Maintenu")</f>
        <v>6</v>
      </c>
      <c r="B23" s="85">
        <f>COUNTIF(Tableau173[Réduction des motifs],"Réduit aux motifs de santé")</f>
        <v>0</v>
      </c>
      <c r="C23" s="85">
        <f>COUNTIF(Tableau173[Disponibilité d''équipement de protection personnel], "Oui")</f>
        <v>6</v>
      </c>
      <c r="D23" s="85">
        <f>COUNTIF(Tableau173[Mesures compensatoires], "Oui")</f>
        <v>5</v>
      </c>
      <c r="E23" s="6"/>
      <c r="F23" s="6"/>
      <c r="G23" s="4"/>
      <c r="H23" s="2"/>
    </row>
    <row r="24" spans="1:10" ht="45">
      <c r="A24" s="86" t="s">
        <v>33</v>
      </c>
      <c r="B24" s="85" t="s">
        <v>47</v>
      </c>
      <c r="C24" s="85" t="s">
        <v>7</v>
      </c>
      <c r="D24" s="85" t="s">
        <v>7</v>
      </c>
      <c r="E24" s="6"/>
      <c r="F24" s="6"/>
      <c r="G24" s="4"/>
      <c r="H24" s="2"/>
    </row>
    <row r="25" spans="1:10">
      <c r="A25" s="86">
        <f>COUNTIF(Tableau173[[Niveau de service ]],"Diminué")</f>
        <v>4</v>
      </c>
      <c r="B25" s="85">
        <f>COUNTIF(Tableau173[Réduction des motifs],"Réduit aux motifs de santé et de travail")</f>
        <v>0</v>
      </c>
      <c r="C25" s="85">
        <f>COUNTIF(Tableau173[Disponibilité d''équipement de protection personnel], "Non")</f>
        <v>1</v>
      </c>
      <c r="D25" s="85">
        <f>COUNTIF(Tableau173[Mesures compensatoires], "Non")</f>
        <v>0</v>
      </c>
      <c r="E25" s="6"/>
      <c r="F25" s="6"/>
      <c r="G25" s="4"/>
      <c r="H25" s="2"/>
    </row>
    <row r="26" spans="1:10" ht="60">
      <c r="A26" s="89"/>
      <c r="B26" s="85" t="s">
        <v>46</v>
      </c>
      <c r="C26" s="85" t="s">
        <v>15</v>
      </c>
      <c r="D26" s="85" t="s">
        <v>15</v>
      </c>
      <c r="E26" s="6"/>
      <c r="F26" s="6"/>
      <c r="G26" s="4"/>
      <c r="H26" s="2"/>
    </row>
    <row r="27" spans="1:10">
      <c r="A27" s="89"/>
      <c r="B27" s="85">
        <f>COUNTIF(Tableau173[Réduction des motifs],"Réduit aux motifs de santé, de travail et d'alimentation")</f>
        <v>2</v>
      </c>
      <c r="C27" s="85">
        <f>COUNTIF(Tableau173[Disponibilité d''équipement de protection personnel], "Non indiqué")</f>
        <v>3</v>
      </c>
      <c r="D27" s="85">
        <f>COUNTIF(Tableau173[Mesures compensatoires], "Non indiqué")</f>
        <v>5</v>
      </c>
      <c r="E27" s="6"/>
      <c r="F27" s="6"/>
      <c r="G27" s="4"/>
      <c r="H27" s="2"/>
    </row>
    <row r="28" spans="1:10" ht="75">
      <c r="A28" s="89"/>
      <c r="B28" s="85" t="s">
        <v>65</v>
      </c>
      <c r="C28" s="92"/>
      <c r="D28" s="92"/>
      <c r="E28" s="6"/>
      <c r="F28" s="6"/>
      <c r="G28" s="4"/>
      <c r="H28" s="2"/>
    </row>
    <row r="29" spans="1:10">
      <c r="A29" s="93"/>
      <c r="B29" s="85">
        <f>COUNTIF(Tableau173[Réduction des motifs],"Réduit aux motifs de santé, de travail, d'alimentation et autres")</f>
        <v>1</v>
      </c>
      <c r="C29" s="6"/>
      <c r="D29" s="6"/>
      <c r="E29" s="4"/>
      <c r="F29" s="2"/>
    </row>
    <row r="30" spans="1:10">
      <c r="A30" s="90"/>
      <c r="C30" s="6"/>
      <c r="D30" s="6"/>
      <c r="E30" s="4"/>
      <c r="F30" s="2"/>
    </row>
    <row r="31" spans="1:10">
      <c r="A31" s="90"/>
      <c r="F31" s="4"/>
      <c r="G31" s="2"/>
    </row>
    <row r="32" spans="1:10">
      <c r="A32" s="91"/>
      <c r="D32" s="91"/>
      <c r="F32" s="4"/>
      <c r="G32" s="2"/>
    </row>
    <row r="33" spans="1:7">
      <c r="F33" s="4"/>
      <c r="G33" s="2"/>
    </row>
    <row r="34" spans="1:7">
      <c r="F34" s="4"/>
      <c r="G34" s="2"/>
    </row>
    <row r="35" spans="1:7">
      <c r="E35" s="4"/>
      <c r="F35" s="2"/>
    </row>
    <row r="44" spans="1:7">
      <c r="A44" s="5"/>
    </row>
    <row r="63" ht="18.75" customHeight="1"/>
  </sheetData>
  <mergeCells count="3">
    <mergeCell ref="A2:G2"/>
    <mergeCell ref="A3:G3"/>
    <mergeCell ref="B4:G5"/>
  </mergeCells>
  <hyperlinks>
    <hyperlink ref="A10" r:id="rId1"/>
    <hyperlink ref="A12" r:id="rId2"/>
    <hyperlink ref="A13" r:id="rId3"/>
    <hyperlink ref="A14" r:id="rId4"/>
    <hyperlink ref="A15" r:id="rId5"/>
    <hyperlink ref="A16" r:id="rId6"/>
    <hyperlink ref="A11" r:id="rId7"/>
    <hyperlink ref="A17" r:id="rId8"/>
    <hyperlink ref="A18" r:id="rId9"/>
    <hyperlink ref="A19" r:id="rId10"/>
    <hyperlink ref="A9" r:id="rId11"/>
    <hyperlink ref="B18" r:id="rId12"/>
    <hyperlink ref="B11" r:id="rId13"/>
    <hyperlink ref="B15" r:id="rId14"/>
    <hyperlink ref="B14" r:id="rId15"/>
    <hyperlink ref="B10" r:id="rId16"/>
    <hyperlink ref="B16" r:id="rId17"/>
    <hyperlink ref="B12" r:id="rId18"/>
    <hyperlink ref="B13" r:id="rId19"/>
    <hyperlink ref="B17" r:id="rId20"/>
  </hyperlinks>
  <pageMargins left="0.7" right="0.7" top="0.75" bottom="0.75" header="0.3" footer="0.3"/>
  <pageSetup orientation="portrait" horizontalDpi="300" verticalDpi="300" r:id="rId21"/>
  <tableParts count="1">
    <tablePart r:id="rId2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topLeftCell="A34" workbookViewId="0">
      <pane xSplit="1" topLeftCell="E1" activePane="topRight" state="frozen"/>
      <selection pane="topRight" activeCell="I35" sqref="I35"/>
    </sheetView>
  </sheetViews>
  <sheetFormatPr baseColWidth="10" defaultRowHeight="15"/>
  <cols>
    <col min="1" max="1" width="26.5703125" customWidth="1"/>
    <col min="2" max="2" width="24.28515625" customWidth="1"/>
    <col min="3" max="3" width="32.140625" customWidth="1"/>
    <col min="4" max="4" width="20" customWidth="1"/>
    <col min="5" max="5" width="23.7109375" customWidth="1"/>
    <col min="6" max="6" width="34.7109375" style="1" customWidth="1"/>
    <col min="7" max="7" width="24.5703125" customWidth="1"/>
    <col min="8" max="8" width="27" customWidth="1"/>
    <col min="9" max="9" width="24.140625" customWidth="1"/>
    <col min="10" max="10" width="10.42578125" customWidth="1"/>
    <col min="11" max="11" width="16.140625" customWidth="1"/>
  </cols>
  <sheetData>
    <row r="1" spans="1:24">
      <c r="A1" t="s">
        <v>185</v>
      </c>
    </row>
    <row r="2" spans="1:24" ht="21" customHeight="1">
      <c r="A2" s="158" t="s">
        <v>160</v>
      </c>
      <c r="B2" s="158"/>
      <c r="C2" s="158"/>
      <c r="D2" s="158"/>
      <c r="E2" s="158"/>
      <c r="F2" s="158"/>
      <c r="G2" s="158"/>
    </row>
    <row r="3" spans="1:24" ht="21" customHeight="1">
      <c r="A3" s="158"/>
      <c r="B3" s="160"/>
      <c r="C3" s="160"/>
      <c r="D3" s="160"/>
      <c r="E3" s="160"/>
      <c r="F3" s="160"/>
      <c r="G3" s="160"/>
    </row>
    <row r="4" spans="1:24" ht="21" customHeight="1">
      <c r="A4" s="136"/>
      <c r="B4" s="161" t="s">
        <v>163</v>
      </c>
      <c r="C4" s="162"/>
      <c r="D4" s="162"/>
      <c r="E4" s="162"/>
      <c r="F4" s="162"/>
      <c r="G4" s="162"/>
    </row>
    <row r="5" spans="1:24" ht="51.75" customHeight="1">
      <c r="A5" s="136"/>
      <c r="B5" s="162"/>
      <c r="C5" s="162"/>
      <c r="D5" s="162"/>
      <c r="E5" s="162"/>
      <c r="F5" s="162"/>
      <c r="G5" s="162"/>
    </row>
    <row r="6" spans="1:24" ht="15.75" customHeight="1">
      <c r="A6" s="137"/>
      <c r="B6" s="108" t="s">
        <v>77</v>
      </c>
      <c r="C6" s="112" t="s">
        <v>93</v>
      </c>
      <c r="D6" s="66" t="s">
        <v>75</v>
      </c>
      <c r="E6" s="69" t="s">
        <v>82</v>
      </c>
      <c r="F6" s="64" t="s">
        <v>76</v>
      </c>
    </row>
    <row r="7" spans="1:24" ht="18" customHeight="1">
      <c r="A7" s="137"/>
      <c r="B7" s="109" t="s">
        <v>70</v>
      </c>
      <c r="C7" s="113" t="s">
        <v>80</v>
      </c>
      <c r="D7" s="63" t="s">
        <v>79</v>
      </c>
      <c r="E7" s="67" t="s">
        <v>73</v>
      </c>
      <c r="F7" s="110"/>
    </row>
    <row r="8" spans="1:24" ht="17.25" customHeight="1">
      <c r="A8" s="137"/>
      <c r="B8" s="75" t="s">
        <v>71</v>
      </c>
      <c r="C8" s="114" t="s">
        <v>78</v>
      </c>
      <c r="D8" s="121" t="s">
        <v>92</v>
      </c>
      <c r="E8" s="65" t="s">
        <v>83</v>
      </c>
      <c r="F8" s="110"/>
    </row>
    <row r="9" spans="1:24" ht="17.25" customHeight="1">
      <c r="D9" s="1"/>
      <c r="F9"/>
    </row>
    <row r="10" spans="1:24" ht="30" customHeight="1">
      <c r="A10" s="4" t="s">
        <v>159</v>
      </c>
      <c r="B10" s="4" t="s">
        <v>127</v>
      </c>
      <c r="C10" s="4" t="s">
        <v>19</v>
      </c>
      <c r="D10" s="4" t="s">
        <v>44</v>
      </c>
      <c r="E10" s="4" t="s">
        <v>17</v>
      </c>
      <c r="F10" s="6" t="s">
        <v>10</v>
      </c>
      <c r="G10" s="4" t="s">
        <v>48</v>
      </c>
      <c r="H10" s="4" t="s">
        <v>51</v>
      </c>
      <c r="I10" s="6" t="s">
        <v>49</v>
      </c>
      <c r="J10" s="13" t="s">
        <v>86</v>
      </c>
      <c r="K10" s="3"/>
    </row>
    <row r="11" spans="1:24" ht="60">
      <c r="A11" s="43" t="s">
        <v>177</v>
      </c>
      <c r="B11" s="132" t="s">
        <v>131</v>
      </c>
      <c r="C11" s="47" t="s">
        <v>16</v>
      </c>
      <c r="D11" s="47"/>
      <c r="E11" s="47" t="s">
        <v>178</v>
      </c>
      <c r="F11" s="94" t="s">
        <v>6</v>
      </c>
      <c r="G11" s="94" t="s">
        <v>15</v>
      </c>
      <c r="H11" s="148"/>
      <c r="I11" s="149"/>
      <c r="J11" s="150">
        <v>43963</v>
      </c>
      <c r="K11" s="3"/>
    </row>
    <row r="12" spans="1:24">
      <c r="A12" s="56" t="s">
        <v>54</v>
      </c>
      <c r="B12" s="130" t="s">
        <v>137</v>
      </c>
      <c r="C12" s="57" t="s">
        <v>16</v>
      </c>
      <c r="D12" s="57"/>
      <c r="E12" s="57" t="s">
        <v>103</v>
      </c>
      <c r="F12" s="59" t="s">
        <v>15</v>
      </c>
      <c r="G12" s="59" t="s">
        <v>15</v>
      </c>
      <c r="H12" s="59"/>
      <c r="I12" s="58"/>
      <c r="J12" s="60">
        <v>43930</v>
      </c>
      <c r="K12" s="3"/>
    </row>
    <row r="13" spans="1:24" ht="60">
      <c r="A13" s="70" t="s">
        <v>21</v>
      </c>
      <c r="B13" s="120" t="s">
        <v>138</v>
      </c>
      <c r="C13" s="71" t="s">
        <v>16</v>
      </c>
      <c r="D13" s="71"/>
      <c r="E13" s="71"/>
      <c r="F13" s="72" t="s">
        <v>15</v>
      </c>
      <c r="G13" s="73" t="s">
        <v>6</v>
      </c>
      <c r="H13" s="73" t="s">
        <v>104</v>
      </c>
      <c r="I13" s="73"/>
      <c r="J13" s="74">
        <v>43930</v>
      </c>
      <c r="K13" s="3"/>
    </row>
    <row r="14" spans="1:24" ht="30">
      <c r="A14" s="99" t="s">
        <v>179</v>
      </c>
      <c r="B14" s="133" t="s">
        <v>141</v>
      </c>
      <c r="C14" s="100" t="s">
        <v>16</v>
      </c>
      <c r="D14" s="100"/>
      <c r="E14" s="100"/>
      <c r="F14" s="101" t="s">
        <v>6</v>
      </c>
      <c r="G14" s="101" t="s">
        <v>15</v>
      </c>
      <c r="H14" s="102"/>
      <c r="I14" s="102"/>
      <c r="J14" s="103">
        <v>43962</v>
      </c>
      <c r="K14" s="3"/>
    </row>
    <row r="15" spans="1:24" ht="90">
      <c r="A15" s="122" t="s">
        <v>25</v>
      </c>
      <c r="B15" s="127" t="s">
        <v>144</v>
      </c>
      <c r="C15" s="123" t="s">
        <v>16</v>
      </c>
      <c r="D15" s="123"/>
      <c r="E15" s="123" t="s">
        <v>105</v>
      </c>
      <c r="F15" s="124" t="s">
        <v>15</v>
      </c>
      <c r="G15" s="125" t="s">
        <v>6</v>
      </c>
      <c r="H15" s="125" t="s">
        <v>106</v>
      </c>
      <c r="I15" s="125"/>
      <c r="J15" s="126"/>
      <c r="K15" s="8"/>
      <c r="L15" s="9"/>
      <c r="M15" s="9"/>
      <c r="N15" s="9"/>
      <c r="O15" s="9"/>
      <c r="P15" s="9"/>
      <c r="Q15" s="9"/>
      <c r="R15" s="9"/>
      <c r="S15" s="9"/>
      <c r="T15" s="9"/>
      <c r="U15" s="9"/>
      <c r="V15" s="9"/>
      <c r="W15" s="9"/>
      <c r="X15" s="9"/>
    </row>
    <row r="16" spans="1:24" ht="120">
      <c r="A16" s="32" t="s">
        <v>55</v>
      </c>
      <c r="B16" s="115" t="s">
        <v>139</v>
      </c>
      <c r="C16" s="12" t="s">
        <v>33</v>
      </c>
      <c r="D16" s="12" t="s">
        <v>9</v>
      </c>
      <c r="E16" s="12"/>
      <c r="F16" s="14" t="s">
        <v>15</v>
      </c>
      <c r="G16" s="15" t="s">
        <v>6</v>
      </c>
      <c r="H16" s="15" t="s">
        <v>171</v>
      </c>
      <c r="I16" s="15"/>
      <c r="J16" s="16">
        <v>43930</v>
      </c>
      <c r="K16" s="8"/>
      <c r="L16" s="9"/>
      <c r="M16" s="9"/>
      <c r="N16" s="9"/>
      <c r="O16" s="9"/>
      <c r="P16" s="9"/>
      <c r="Q16" s="9"/>
      <c r="R16" s="9"/>
      <c r="S16" s="9"/>
      <c r="T16" s="9"/>
      <c r="U16" s="9"/>
      <c r="V16" s="9"/>
      <c r="W16" s="9"/>
      <c r="X16" s="9"/>
    </row>
    <row r="17" spans="1:24" ht="45">
      <c r="A17" s="99" t="s">
        <v>56</v>
      </c>
      <c r="B17" s="133" t="s">
        <v>141</v>
      </c>
      <c r="C17" s="100" t="s">
        <v>16</v>
      </c>
      <c r="D17" s="100"/>
      <c r="E17" s="100" t="s">
        <v>30</v>
      </c>
      <c r="F17" s="101" t="s">
        <v>15</v>
      </c>
      <c r="G17" s="101" t="s">
        <v>15</v>
      </c>
      <c r="H17" s="101"/>
      <c r="I17" s="102"/>
      <c r="J17" s="103">
        <v>43930</v>
      </c>
      <c r="K17" s="8"/>
      <c r="L17" s="9"/>
      <c r="M17" s="9"/>
      <c r="N17" s="9"/>
      <c r="O17" s="9"/>
      <c r="P17" s="9"/>
      <c r="Q17" s="9"/>
      <c r="R17" s="9"/>
      <c r="S17" s="9"/>
      <c r="T17" s="9"/>
      <c r="U17" s="9"/>
      <c r="V17" s="9"/>
      <c r="W17" s="9"/>
      <c r="X17" s="9"/>
    </row>
    <row r="18" spans="1:24" ht="187.5" customHeight="1">
      <c r="A18" s="43" t="s">
        <v>31</v>
      </c>
      <c r="B18" s="132" t="s">
        <v>131</v>
      </c>
      <c r="C18" s="47" t="s">
        <v>33</v>
      </c>
      <c r="D18" s="47" t="s">
        <v>46</v>
      </c>
      <c r="E18" s="47"/>
      <c r="F18" s="94" t="s">
        <v>6</v>
      </c>
      <c r="G18" s="95" t="s">
        <v>6</v>
      </c>
      <c r="H18" s="95" t="s">
        <v>172</v>
      </c>
      <c r="I18" s="95" t="s">
        <v>147</v>
      </c>
      <c r="J18" s="96">
        <v>43950</v>
      </c>
      <c r="K18" s="8"/>
      <c r="L18" s="9"/>
      <c r="M18" s="9"/>
      <c r="N18" s="9"/>
      <c r="O18" s="9"/>
      <c r="P18" s="9"/>
      <c r="Q18" s="9"/>
      <c r="R18" s="9"/>
      <c r="S18" s="9"/>
      <c r="T18" s="9"/>
      <c r="U18" s="9"/>
      <c r="V18" s="9"/>
      <c r="W18" s="9"/>
      <c r="X18" s="9"/>
    </row>
    <row r="19" spans="1:24" ht="60">
      <c r="A19" s="76" t="s">
        <v>57</v>
      </c>
      <c r="B19" s="117" t="s">
        <v>129</v>
      </c>
      <c r="C19" s="77" t="s">
        <v>33</v>
      </c>
      <c r="D19" s="77" t="s">
        <v>15</v>
      </c>
      <c r="E19" s="77" t="s">
        <v>32</v>
      </c>
      <c r="F19" s="97" t="s">
        <v>15</v>
      </c>
      <c r="G19" s="97" t="s">
        <v>15</v>
      </c>
      <c r="H19" s="97"/>
      <c r="I19" s="78"/>
      <c r="J19" s="98">
        <v>43930</v>
      </c>
      <c r="K19" s="8"/>
      <c r="L19" s="9"/>
      <c r="M19" s="9"/>
      <c r="N19" s="9"/>
      <c r="O19" s="9"/>
      <c r="P19" s="9"/>
      <c r="Q19" s="9"/>
      <c r="R19" s="9"/>
      <c r="S19" s="9"/>
      <c r="T19" s="9"/>
      <c r="U19" s="9"/>
      <c r="V19" s="9"/>
      <c r="W19" s="9"/>
      <c r="X19" s="9"/>
    </row>
    <row r="20" spans="1:24" ht="45">
      <c r="A20" s="27" t="s">
        <v>58</v>
      </c>
      <c r="B20" s="118" t="s">
        <v>133</v>
      </c>
      <c r="C20" s="28" t="s">
        <v>33</v>
      </c>
      <c r="D20" s="28" t="s">
        <v>46</v>
      </c>
      <c r="E20" s="28"/>
      <c r="F20" s="29" t="s">
        <v>15</v>
      </c>
      <c r="G20" s="29" t="s">
        <v>15</v>
      </c>
      <c r="H20" s="29"/>
      <c r="I20" s="30"/>
      <c r="J20" s="31">
        <v>43915</v>
      </c>
      <c r="K20" s="8"/>
      <c r="L20" s="9"/>
      <c r="M20" s="9"/>
      <c r="N20" s="9"/>
      <c r="O20" s="9"/>
      <c r="P20" s="9"/>
      <c r="Q20" s="9"/>
      <c r="R20" s="9"/>
      <c r="S20" s="9"/>
      <c r="T20" s="9"/>
      <c r="U20" s="9"/>
      <c r="V20" s="9"/>
      <c r="W20" s="9"/>
      <c r="X20" s="9"/>
    </row>
    <row r="21" spans="1:24" ht="45">
      <c r="A21" s="25" t="s">
        <v>59</v>
      </c>
      <c r="B21" s="128" t="s">
        <v>134</v>
      </c>
      <c r="C21" s="21" t="s">
        <v>33</v>
      </c>
      <c r="D21" s="21" t="s">
        <v>46</v>
      </c>
      <c r="E21" s="21" t="s">
        <v>107</v>
      </c>
      <c r="F21" s="22" t="s">
        <v>15</v>
      </c>
      <c r="G21" s="23" t="s">
        <v>6</v>
      </c>
      <c r="H21" s="23" t="s">
        <v>108</v>
      </c>
      <c r="I21" s="23"/>
      <c r="J21" s="24">
        <v>43930</v>
      </c>
      <c r="K21" s="8"/>
      <c r="L21" s="9"/>
      <c r="M21" s="9"/>
      <c r="N21" s="9"/>
      <c r="O21" s="9"/>
      <c r="P21" s="9"/>
      <c r="Q21" s="9"/>
      <c r="R21" s="9"/>
      <c r="S21" s="9"/>
      <c r="T21" s="9"/>
      <c r="U21" s="9"/>
      <c r="V21" s="9"/>
      <c r="W21" s="9"/>
      <c r="X21" s="9"/>
    </row>
    <row r="22" spans="1:24" ht="45">
      <c r="A22" s="99" t="s">
        <v>95</v>
      </c>
      <c r="B22" s="133" t="s">
        <v>141</v>
      </c>
      <c r="C22" s="100" t="s">
        <v>33</v>
      </c>
      <c r="D22" s="100" t="s">
        <v>15</v>
      </c>
      <c r="E22" s="100" t="s">
        <v>109</v>
      </c>
      <c r="F22" s="101" t="s">
        <v>15</v>
      </c>
      <c r="G22" s="101" t="s">
        <v>15</v>
      </c>
      <c r="H22" s="101"/>
      <c r="I22" s="102"/>
      <c r="J22" s="103">
        <v>43914</v>
      </c>
      <c r="K22" s="8"/>
      <c r="L22" s="9"/>
      <c r="M22" s="9"/>
      <c r="N22" s="9"/>
      <c r="O22" s="9"/>
      <c r="P22" s="9"/>
      <c r="Q22" s="9"/>
      <c r="R22" s="9"/>
      <c r="S22" s="9"/>
      <c r="T22" s="9"/>
      <c r="U22" s="9"/>
      <c r="V22" s="9"/>
      <c r="W22" s="9"/>
      <c r="X22" s="9"/>
    </row>
    <row r="23" spans="1:24" ht="60">
      <c r="A23" s="26" t="s">
        <v>60</v>
      </c>
      <c r="B23" s="129" t="s">
        <v>140</v>
      </c>
      <c r="C23" s="17" t="s">
        <v>16</v>
      </c>
      <c r="D23" s="17"/>
      <c r="E23" s="17" t="s">
        <v>110</v>
      </c>
      <c r="F23" s="18" t="s">
        <v>15</v>
      </c>
      <c r="G23" s="18" t="s">
        <v>15</v>
      </c>
      <c r="H23" s="18"/>
      <c r="I23" s="19"/>
      <c r="J23" s="20">
        <v>43930</v>
      </c>
      <c r="K23" s="8"/>
      <c r="L23" s="9"/>
      <c r="M23" s="9"/>
      <c r="N23" s="9"/>
      <c r="O23" s="9"/>
      <c r="P23" s="9"/>
      <c r="Q23" s="9"/>
      <c r="R23" s="9"/>
      <c r="S23" s="9"/>
      <c r="T23" s="9"/>
      <c r="U23" s="9"/>
      <c r="V23" s="9"/>
      <c r="W23" s="9"/>
      <c r="X23" s="9"/>
    </row>
    <row r="24" spans="1:24" ht="75">
      <c r="A24" s="33" t="s">
        <v>180</v>
      </c>
      <c r="B24" s="134" t="s">
        <v>136</v>
      </c>
      <c r="C24" s="34" t="s">
        <v>16</v>
      </c>
      <c r="D24" s="34"/>
      <c r="E24" s="152" t="s">
        <v>183</v>
      </c>
      <c r="F24" s="35" t="s">
        <v>15</v>
      </c>
      <c r="G24" s="36" t="s">
        <v>6</v>
      </c>
      <c r="H24" s="35" t="s">
        <v>182</v>
      </c>
      <c r="I24" s="36" t="s">
        <v>181</v>
      </c>
      <c r="J24" s="151">
        <v>43964</v>
      </c>
      <c r="K24" s="8"/>
      <c r="L24" s="9"/>
      <c r="M24" s="9"/>
      <c r="N24" s="9"/>
      <c r="O24" s="9"/>
      <c r="P24" s="9"/>
      <c r="Q24" s="9"/>
      <c r="R24" s="9"/>
      <c r="S24" s="9"/>
      <c r="T24" s="9"/>
      <c r="U24" s="9"/>
      <c r="V24" s="9"/>
      <c r="W24" s="9"/>
      <c r="X24" s="9"/>
    </row>
    <row r="25" spans="1:24" ht="90">
      <c r="A25" s="122" t="s">
        <v>22</v>
      </c>
      <c r="B25" s="127" t="s">
        <v>144</v>
      </c>
      <c r="C25" s="123" t="s">
        <v>16</v>
      </c>
      <c r="D25" s="123"/>
      <c r="E25" s="123" t="s">
        <v>111</v>
      </c>
      <c r="F25" s="124" t="s">
        <v>15</v>
      </c>
      <c r="G25" s="125" t="s">
        <v>6</v>
      </c>
      <c r="H25" s="125" t="s">
        <v>106</v>
      </c>
      <c r="I25" s="125"/>
      <c r="J25" s="126">
        <v>43923</v>
      </c>
      <c r="K25" s="8"/>
      <c r="L25" s="9"/>
      <c r="M25" s="9"/>
      <c r="N25" s="9"/>
      <c r="O25" s="9"/>
      <c r="P25" s="9"/>
      <c r="Q25" s="9"/>
      <c r="R25" s="9"/>
      <c r="S25" s="9"/>
      <c r="T25" s="9"/>
      <c r="U25" s="9"/>
      <c r="V25" s="9"/>
      <c r="W25" s="9"/>
      <c r="X25" s="9"/>
    </row>
    <row r="26" spans="1:24" ht="30">
      <c r="A26" s="32" t="s">
        <v>94</v>
      </c>
      <c r="B26" s="115" t="s">
        <v>139</v>
      </c>
      <c r="C26" s="12" t="s">
        <v>33</v>
      </c>
      <c r="D26" s="12" t="s">
        <v>47</v>
      </c>
      <c r="E26" s="12" t="s">
        <v>52</v>
      </c>
      <c r="F26" s="14" t="s">
        <v>15</v>
      </c>
      <c r="G26" s="14" t="s">
        <v>15</v>
      </c>
      <c r="H26" s="14"/>
      <c r="I26" s="15"/>
      <c r="J26" s="16">
        <v>43930</v>
      </c>
      <c r="K26" s="3"/>
    </row>
    <row r="27" spans="1:24" ht="60">
      <c r="A27" s="27" t="s">
        <v>61</v>
      </c>
      <c r="B27" s="118" t="s">
        <v>133</v>
      </c>
      <c r="C27" s="28" t="s">
        <v>33</v>
      </c>
      <c r="D27" s="28" t="s">
        <v>65</v>
      </c>
      <c r="E27" s="28" t="s">
        <v>112</v>
      </c>
      <c r="F27" s="29" t="s">
        <v>6</v>
      </c>
      <c r="G27" s="29" t="s">
        <v>15</v>
      </c>
      <c r="H27" s="29"/>
      <c r="I27" s="30"/>
      <c r="J27" s="31">
        <v>43930</v>
      </c>
      <c r="K27" s="3"/>
    </row>
    <row r="28" spans="1:24" ht="30">
      <c r="A28" s="70" t="s">
        <v>53</v>
      </c>
      <c r="B28" s="120" t="s">
        <v>138</v>
      </c>
      <c r="C28" s="71" t="s">
        <v>16</v>
      </c>
      <c r="D28" s="71"/>
      <c r="E28" s="71"/>
      <c r="F28" s="72" t="s">
        <v>15</v>
      </c>
      <c r="G28" s="73" t="s">
        <v>15</v>
      </c>
      <c r="H28" s="73"/>
      <c r="I28" s="73"/>
      <c r="J28" s="74">
        <v>43930</v>
      </c>
      <c r="K28" s="3"/>
    </row>
    <row r="29" spans="1:24" ht="120">
      <c r="A29" s="27" t="s">
        <v>113</v>
      </c>
      <c r="B29" s="118" t="s">
        <v>133</v>
      </c>
      <c r="C29" s="28" t="s">
        <v>33</v>
      </c>
      <c r="D29" s="28" t="s">
        <v>15</v>
      </c>
      <c r="E29" s="28" t="s">
        <v>114</v>
      </c>
      <c r="F29" s="28" t="s">
        <v>15</v>
      </c>
      <c r="G29" s="29" t="s">
        <v>15</v>
      </c>
      <c r="H29" s="29"/>
      <c r="I29" s="30"/>
      <c r="J29" s="31">
        <v>43917</v>
      </c>
      <c r="K29" s="3"/>
    </row>
    <row r="30" spans="1:24" ht="45">
      <c r="A30" s="32" t="s">
        <v>62</v>
      </c>
      <c r="B30" s="115" t="s">
        <v>139</v>
      </c>
      <c r="C30" s="12" t="s">
        <v>16</v>
      </c>
      <c r="D30" s="12"/>
      <c r="E30" s="12" t="s">
        <v>115</v>
      </c>
      <c r="F30" s="12" t="s">
        <v>15</v>
      </c>
      <c r="G30" s="14" t="s">
        <v>15</v>
      </c>
      <c r="H30" s="14"/>
      <c r="I30" s="15"/>
      <c r="J30" s="16">
        <v>43930</v>
      </c>
      <c r="K30" s="3"/>
    </row>
    <row r="31" spans="1:24" ht="90">
      <c r="A31" s="122" t="s">
        <v>24</v>
      </c>
      <c r="B31" s="127" t="s">
        <v>144</v>
      </c>
      <c r="C31" s="123" t="s">
        <v>16</v>
      </c>
      <c r="D31" s="123"/>
      <c r="E31" s="123" t="s">
        <v>105</v>
      </c>
      <c r="F31" s="123" t="s">
        <v>15</v>
      </c>
      <c r="G31" s="125" t="s">
        <v>6</v>
      </c>
      <c r="H31" s="125" t="s">
        <v>116</v>
      </c>
      <c r="I31" s="125"/>
      <c r="J31" s="126">
        <v>43927</v>
      </c>
      <c r="K31" s="3"/>
    </row>
    <row r="32" spans="1:24" ht="75">
      <c r="A32" s="44" t="s">
        <v>63</v>
      </c>
      <c r="B32" s="119" t="s">
        <v>132</v>
      </c>
      <c r="C32" s="45" t="s">
        <v>33</v>
      </c>
      <c r="D32" s="45" t="s">
        <v>15</v>
      </c>
      <c r="E32" s="45" t="s">
        <v>117</v>
      </c>
      <c r="F32" s="45" t="s">
        <v>15</v>
      </c>
      <c r="G32" s="61" t="s">
        <v>6</v>
      </c>
      <c r="H32" s="61" t="s">
        <v>153</v>
      </c>
      <c r="I32" s="46"/>
      <c r="J32" s="62">
        <v>43908</v>
      </c>
      <c r="K32" s="3"/>
    </row>
    <row r="33" spans="1:11" ht="90">
      <c r="A33" s="122" t="s">
        <v>23</v>
      </c>
      <c r="B33" s="127" t="s">
        <v>144</v>
      </c>
      <c r="C33" s="123" t="s">
        <v>16</v>
      </c>
      <c r="D33" s="123"/>
      <c r="E33" s="123" t="s">
        <v>118</v>
      </c>
      <c r="F33" s="123" t="s">
        <v>15</v>
      </c>
      <c r="G33" s="125" t="s">
        <v>6</v>
      </c>
      <c r="H33" s="125" t="s">
        <v>116</v>
      </c>
      <c r="I33" s="125"/>
      <c r="J33" s="126">
        <v>43917</v>
      </c>
      <c r="K33" s="3"/>
    </row>
    <row r="34" spans="1:11" ht="90">
      <c r="A34" s="33" t="s">
        <v>64</v>
      </c>
      <c r="B34" s="134" t="s">
        <v>136</v>
      </c>
      <c r="C34" s="34" t="s">
        <v>33</v>
      </c>
      <c r="D34" s="34" t="s">
        <v>65</v>
      </c>
      <c r="E34" s="34" t="s">
        <v>119</v>
      </c>
      <c r="F34" s="35" t="s">
        <v>6</v>
      </c>
      <c r="G34" s="35" t="s">
        <v>6</v>
      </c>
      <c r="H34" s="35" t="s">
        <v>120</v>
      </c>
      <c r="I34" s="36"/>
      <c r="J34" s="37">
        <v>43959</v>
      </c>
      <c r="K34" s="3"/>
    </row>
    <row r="35" spans="1:11" ht="90">
      <c r="A35" s="33" t="s">
        <v>186</v>
      </c>
      <c r="B35" s="134" t="s">
        <v>136</v>
      </c>
      <c r="C35" s="34" t="s">
        <v>16</v>
      </c>
      <c r="D35" s="34"/>
      <c r="E35" s="34"/>
      <c r="F35" s="35" t="s">
        <v>15</v>
      </c>
      <c r="G35" s="35" t="s">
        <v>6</v>
      </c>
      <c r="H35" s="153" t="s">
        <v>120</v>
      </c>
      <c r="I35" s="154"/>
      <c r="J35" s="155">
        <v>43970</v>
      </c>
      <c r="K35" s="3"/>
    </row>
    <row r="36" spans="1:11" s="147" customFormat="1" ht="150">
      <c r="A36" s="43" t="s">
        <v>174</v>
      </c>
      <c r="B36" s="132" t="s">
        <v>131</v>
      </c>
      <c r="C36" s="94" t="s">
        <v>16</v>
      </c>
      <c r="D36" s="94"/>
      <c r="E36" s="94" t="s">
        <v>175</v>
      </c>
      <c r="F36" s="94" t="s">
        <v>6</v>
      </c>
      <c r="G36" s="95" t="s">
        <v>6</v>
      </c>
      <c r="H36" s="94" t="s">
        <v>176</v>
      </c>
      <c r="I36" s="95"/>
      <c r="J36" s="96">
        <v>43962</v>
      </c>
      <c r="K36" s="8"/>
    </row>
    <row r="37" spans="1:11" ht="105">
      <c r="A37" s="38" t="s">
        <v>26</v>
      </c>
      <c r="B37" s="135" t="s">
        <v>142</v>
      </c>
      <c r="C37" s="39" t="s">
        <v>33</v>
      </c>
      <c r="D37" s="39" t="s">
        <v>47</v>
      </c>
      <c r="E37" s="39"/>
      <c r="F37" s="40" t="s">
        <v>15</v>
      </c>
      <c r="G37" s="40" t="s">
        <v>15</v>
      </c>
      <c r="H37" s="40"/>
      <c r="I37" s="41" t="s">
        <v>148</v>
      </c>
      <c r="J37" s="42">
        <v>43915</v>
      </c>
      <c r="K37" s="3"/>
    </row>
    <row r="38" spans="1:11">
      <c r="A38" s="32" t="s">
        <v>27</v>
      </c>
      <c r="B38" s="115" t="s">
        <v>139</v>
      </c>
      <c r="C38" s="12" t="s">
        <v>16</v>
      </c>
      <c r="D38" s="12"/>
      <c r="E38" s="12"/>
      <c r="F38" s="14" t="s">
        <v>15</v>
      </c>
      <c r="G38" s="14" t="s">
        <v>15</v>
      </c>
      <c r="H38" s="14"/>
      <c r="I38" s="15"/>
      <c r="J38" s="16">
        <v>43930</v>
      </c>
      <c r="K38" s="3"/>
    </row>
    <row r="39" spans="1:11" ht="120">
      <c r="A39" s="56" t="s">
        <v>28</v>
      </c>
      <c r="B39" s="130" t="s">
        <v>137</v>
      </c>
      <c r="C39" s="57" t="s">
        <v>16</v>
      </c>
      <c r="D39" s="57"/>
      <c r="E39" s="57"/>
      <c r="F39" s="59" t="s">
        <v>15</v>
      </c>
      <c r="G39" s="58" t="s">
        <v>6</v>
      </c>
      <c r="H39" s="58" t="s">
        <v>154</v>
      </c>
      <c r="I39" s="58"/>
      <c r="J39" s="60">
        <v>43930</v>
      </c>
      <c r="K39" s="3"/>
    </row>
    <row r="40" spans="1:11" ht="136.5" customHeight="1">
      <c r="A40" s="27" t="s">
        <v>66</v>
      </c>
      <c r="B40" s="118" t="s">
        <v>133</v>
      </c>
      <c r="C40" s="28" t="s">
        <v>33</v>
      </c>
      <c r="D40" s="28" t="s">
        <v>9</v>
      </c>
      <c r="E40" s="28" t="s">
        <v>173</v>
      </c>
      <c r="F40" s="29" t="s">
        <v>15</v>
      </c>
      <c r="G40" s="30" t="s">
        <v>6</v>
      </c>
      <c r="H40" s="30" t="s">
        <v>149</v>
      </c>
      <c r="I40" s="30" t="s">
        <v>121</v>
      </c>
      <c r="J40" s="31">
        <v>43917</v>
      </c>
      <c r="K40" s="3"/>
    </row>
    <row r="41" spans="1:11" ht="75">
      <c r="A41" s="44" t="s">
        <v>67</v>
      </c>
      <c r="B41" s="119" t="s">
        <v>132</v>
      </c>
      <c r="C41" s="45" t="s">
        <v>33</v>
      </c>
      <c r="D41" s="45" t="s">
        <v>65</v>
      </c>
      <c r="E41" s="45" t="s">
        <v>157</v>
      </c>
      <c r="F41" s="61" t="s">
        <v>6</v>
      </c>
      <c r="G41" s="61" t="s">
        <v>15</v>
      </c>
      <c r="H41" s="61"/>
      <c r="I41" s="46"/>
      <c r="J41" s="62">
        <v>43930</v>
      </c>
      <c r="K41" s="3"/>
    </row>
    <row r="42" spans="1:11" ht="60">
      <c r="A42" s="56" t="s">
        <v>68</v>
      </c>
      <c r="B42" s="130" t="s">
        <v>137</v>
      </c>
      <c r="C42" s="57" t="s">
        <v>33</v>
      </c>
      <c r="D42" s="57" t="s">
        <v>65</v>
      </c>
      <c r="E42" s="57" t="s">
        <v>122</v>
      </c>
      <c r="F42" s="58" t="s">
        <v>6</v>
      </c>
      <c r="G42" s="59" t="s">
        <v>15</v>
      </c>
      <c r="H42" s="59"/>
      <c r="I42" s="58"/>
      <c r="J42" s="60">
        <v>43938</v>
      </c>
      <c r="K42" s="3"/>
    </row>
    <row r="43" spans="1:11" ht="30">
      <c r="A43" s="44" t="s">
        <v>29</v>
      </c>
      <c r="B43" s="119" t="s">
        <v>132</v>
      </c>
      <c r="C43" s="45" t="s">
        <v>33</v>
      </c>
      <c r="D43" s="45" t="s">
        <v>9</v>
      </c>
      <c r="E43" s="45" t="s">
        <v>123</v>
      </c>
      <c r="F43" s="46" t="s">
        <v>15</v>
      </c>
      <c r="G43" s="61" t="s">
        <v>15</v>
      </c>
      <c r="H43" s="61"/>
      <c r="I43" s="46"/>
      <c r="J43" s="62">
        <v>43930</v>
      </c>
      <c r="K43" s="3"/>
    </row>
    <row r="45" spans="1:11" ht="30">
      <c r="A45" s="87" t="s">
        <v>85</v>
      </c>
      <c r="B45" s="88" t="s">
        <v>44</v>
      </c>
      <c r="C45" s="88" t="s">
        <v>88</v>
      </c>
      <c r="D45" s="88" t="s">
        <v>48</v>
      </c>
      <c r="E45" s="1"/>
      <c r="F45"/>
    </row>
    <row r="46" spans="1:11" ht="30">
      <c r="A46" s="86" t="s">
        <v>16</v>
      </c>
      <c r="B46" s="85" t="s">
        <v>9</v>
      </c>
      <c r="C46" s="85" t="s">
        <v>6</v>
      </c>
      <c r="D46" s="85" t="s">
        <v>6</v>
      </c>
      <c r="F46"/>
    </row>
    <row r="47" spans="1:11">
      <c r="A47" s="7">
        <f>COUNTIF(Tableau18[[Niveau de service ]],"Maintenu")</f>
        <v>17</v>
      </c>
      <c r="B47" s="85">
        <f>COUNTIF(Tableau18[Réduction des motifs],"Réduit aux motifs de santé")</f>
        <v>3</v>
      </c>
      <c r="C47" s="85">
        <f>COUNTIF(Tableau18[Disponibilité d''équipement de protection personnel],"Oui")</f>
        <v>8</v>
      </c>
      <c r="D47" s="85">
        <f>COUNTIF(Tableau18[Mesures compensatoires],"Oui")</f>
        <v>15</v>
      </c>
      <c r="F47"/>
    </row>
    <row r="48" spans="1:11" ht="30">
      <c r="A48" s="86" t="s">
        <v>33</v>
      </c>
      <c r="B48" s="85" t="s">
        <v>47</v>
      </c>
      <c r="C48" s="85" t="s">
        <v>7</v>
      </c>
      <c r="D48" s="85" t="s">
        <v>7</v>
      </c>
      <c r="F48"/>
    </row>
    <row r="49" spans="1:6">
      <c r="A49" s="86">
        <f>COUNTIF(Tableau18[[Niveau de service ]],"Diminué")</f>
        <v>16</v>
      </c>
      <c r="B49" s="85">
        <f>COUNTIF(Tableau18[Réduction des motifs],"Réduit aux motifs de santé et de travail")</f>
        <v>2</v>
      </c>
      <c r="C49" s="85">
        <f>COUNTIF(Tableau18[Disponibilité d''équipement de protection personnel],"Non")</f>
        <v>0</v>
      </c>
      <c r="D49" s="85">
        <f>COUNTIF(Tableau18[Mesures compensatoires],"Non")</f>
        <v>0</v>
      </c>
      <c r="F49"/>
    </row>
    <row r="50" spans="1:6" ht="45">
      <c r="A50" s="89"/>
      <c r="B50" s="85" t="s">
        <v>46</v>
      </c>
      <c r="C50" s="85" t="s">
        <v>15</v>
      </c>
      <c r="D50" s="85" t="s">
        <v>15</v>
      </c>
      <c r="F50"/>
    </row>
    <row r="51" spans="1:6">
      <c r="A51" s="89"/>
      <c r="B51" s="85">
        <f>COUNTIF(Tableau18[Réduction des motifs],"Réduit aux motifs de santé, de travail et d'alimentation")</f>
        <v>3</v>
      </c>
      <c r="C51" s="85">
        <f>COUNTIF(Tableau18[Disponibilité d''équipement de protection personnel],"Non indiqué")</f>
        <v>25</v>
      </c>
      <c r="D51" s="85">
        <f>COUNTIF(Tableau18[Mesures compensatoires],"Non indiqué")</f>
        <v>18</v>
      </c>
      <c r="F51"/>
    </row>
    <row r="52" spans="1:6" ht="45">
      <c r="A52" s="89"/>
      <c r="B52" s="85" t="s">
        <v>65</v>
      </c>
      <c r="C52" s="92"/>
      <c r="D52" s="92"/>
      <c r="F52"/>
    </row>
    <row r="53" spans="1:6">
      <c r="A53" s="93"/>
      <c r="B53" s="85">
        <f>COUNTIF(Tableau18[Réduction des motifs],"Réduit aux motifs de santé, de travail, d'alimentation et autres")</f>
        <v>4</v>
      </c>
      <c r="C53" s="6"/>
      <c r="D53" s="6"/>
      <c r="F53"/>
    </row>
    <row r="54" spans="1:6">
      <c r="F54"/>
    </row>
    <row r="55" spans="1:6">
      <c r="F55"/>
    </row>
    <row r="56" spans="1:6">
      <c r="F56"/>
    </row>
    <row r="57" spans="1:6">
      <c r="E57" s="1"/>
      <c r="F57"/>
    </row>
    <row r="58" spans="1:6">
      <c r="E58" s="1"/>
      <c r="F58"/>
    </row>
    <row r="59" spans="1:6">
      <c r="E59" s="1"/>
      <c r="F59"/>
    </row>
    <row r="60" spans="1:6">
      <c r="E60" s="1"/>
      <c r="F60"/>
    </row>
    <row r="61" spans="1:6">
      <c r="E61" s="1"/>
      <c r="F61"/>
    </row>
    <row r="62" spans="1:6">
      <c r="E62" s="1"/>
      <c r="F62"/>
    </row>
    <row r="63" spans="1:6">
      <c r="E63" s="1"/>
      <c r="F63"/>
    </row>
    <row r="64" spans="1:6">
      <c r="E64" s="1"/>
      <c r="F64"/>
    </row>
    <row r="65" spans="5:6">
      <c r="E65" s="1"/>
      <c r="F65"/>
    </row>
    <row r="66" spans="5:6">
      <c r="E66" s="1"/>
      <c r="F66"/>
    </row>
  </sheetData>
  <mergeCells count="3">
    <mergeCell ref="A2:G2"/>
    <mergeCell ref="A3:G3"/>
    <mergeCell ref="B4:G5"/>
  </mergeCells>
  <hyperlinks>
    <hyperlink ref="A29" r:id="rId1" display="Transport Adapté Comté Maskinongé "/>
    <hyperlink ref="A28" r:id="rId2"/>
    <hyperlink ref="A21" r:id="rId3"/>
    <hyperlink ref="A23" r:id="rId4"/>
    <hyperlink ref="A27" r:id="rId5"/>
    <hyperlink ref="A30" r:id="rId6"/>
    <hyperlink ref="A31" r:id="rId7"/>
    <hyperlink ref="A32" r:id="rId8"/>
    <hyperlink ref="A34" r:id="rId9"/>
    <hyperlink ref="A37" r:id="rId10"/>
    <hyperlink ref="A38" r:id="rId11"/>
    <hyperlink ref="A40" r:id="rId12"/>
    <hyperlink ref="A41" r:id="rId13"/>
    <hyperlink ref="A42" r:id="rId14"/>
    <hyperlink ref="A20" r:id="rId15"/>
    <hyperlink ref="A19" r:id="rId16"/>
    <hyperlink ref="A17" r:id="rId17"/>
    <hyperlink ref="A16" r:id="rId18"/>
    <hyperlink ref="A18" r:id="rId19"/>
    <hyperlink ref="A43" r:id="rId20"/>
    <hyperlink ref="A39" r:id="rId21"/>
    <hyperlink ref="A33" r:id="rId22"/>
    <hyperlink ref="A26" r:id="rId23"/>
    <hyperlink ref="A25" r:id="rId24"/>
    <hyperlink ref="A22" r:id="rId25"/>
    <hyperlink ref="A15" r:id="rId26"/>
    <hyperlink ref="A13" r:id="rId27"/>
    <hyperlink ref="A12" r:id="rId28"/>
    <hyperlink ref="B16" r:id="rId29"/>
    <hyperlink ref="B30" r:id="rId30"/>
    <hyperlink ref="B38" r:id="rId31"/>
    <hyperlink ref="B19" r:id="rId32"/>
    <hyperlink ref="B20" r:id="rId33"/>
    <hyperlink ref="B27" r:id="rId34"/>
    <hyperlink ref="B29" r:id="rId35"/>
    <hyperlink ref="B26" r:id="rId36"/>
    <hyperlink ref="B40" r:id="rId37"/>
    <hyperlink ref="B41" r:id="rId38"/>
    <hyperlink ref="B43" r:id="rId39"/>
    <hyperlink ref="B32" r:id="rId40"/>
    <hyperlink ref="B15" r:id="rId41"/>
    <hyperlink ref="B21" r:id="rId42"/>
    <hyperlink ref="B25" r:id="rId43"/>
    <hyperlink ref="B28" r:id="rId44"/>
    <hyperlink ref="B12" r:id="rId45"/>
    <hyperlink ref="B13" r:id="rId46"/>
    <hyperlink ref="B18" r:id="rId47"/>
    <hyperlink ref="B17" r:id="rId48"/>
    <hyperlink ref="B22" r:id="rId49"/>
    <hyperlink ref="B23" r:id="rId50"/>
    <hyperlink ref="B31" r:id="rId51"/>
    <hyperlink ref="B33" r:id="rId52"/>
    <hyperlink ref="B34" r:id="rId53"/>
    <hyperlink ref="B37" r:id="rId54"/>
    <hyperlink ref="B39" r:id="rId55"/>
    <hyperlink ref="B42" r:id="rId56"/>
    <hyperlink ref="A36" r:id="rId57"/>
    <hyperlink ref="B36" r:id="rId58"/>
    <hyperlink ref="B14" r:id="rId59"/>
    <hyperlink ref="A14" r:id="rId60" display="Rouli-Bus"/>
    <hyperlink ref="A11" r:id="rId61"/>
    <hyperlink ref="B11" r:id="rId62"/>
    <hyperlink ref="A24" r:id="rId63"/>
    <hyperlink ref="B24" r:id="rId64"/>
    <hyperlink ref="B35" r:id="rId65"/>
    <hyperlink ref="A35" r:id="rId66" display="Transport adapté Transbélimont Inc. (Mrc de Montmagny)"/>
  </hyperlinks>
  <pageMargins left="0.7" right="0.7" top="0.75" bottom="0.75" header="0.3" footer="0.3"/>
  <pageSetup orientation="portrait" horizontalDpi="300" verticalDpi="300" r:id="rId67"/>
  <tableParts count="1">
    <tablePart r:id="rId6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abSelected="1" topLeftCell="A16" workbookViewId="0">
      <pane xSplit="1" topLeftCell="B1" activePane="topRight" state="frozen"/>
      <selection pane="topRight" activeCell="A19" sqref="A19:XFD19"/>
    </sheetView>
  </sheetViews>
  <sheetFormatPr baseColWidth="10" defaultColWidth="9.140625" defaultRowHeight="15"/>
  <cols>
    <col min="1" max="1" width="24.28515625" customWidth="1"/>
    <col min="2" max="2" width="15.140625" customWidth="1"/>
    <col min="3" max="3" width="18.5703125" customWidth="1"/>
    <col min="4" max="4" width="23.85546875" customWidth="1"/>
    <col min="5" max="5" width="21.28515625" style="1" customWidth="1"/>
    <col min="6" max="6" width="25.28515625" style="1" customWidth="1"/>
    <col min="7" max="7" width="25.5703125" style="1" customWidth="1"/>
    <col min="8" max="8" width="17.140625" customWidth="1"/>
    <col min="9" max="9" width="19.85546875" customWidth="1"/>
    <col min="10" max="10" width="12.140625" customWidth="1"/>
  </cols>
  <sheetData>
    <row r="1" spans="1:10">
      <c r="A1" t="s">
        <v>185</v>
      </c>
      <c r="E1"/>
      <c r="G1"/>
    </row>
    <row r="2" spans="1:10" ht="19.5">
      <c r="A2" s="158" t="s">
        <v>161</v>
      </c>
      <c r="B2" s="159"/>
      <c r="C2" s="159"/>
      <c r="D2" s="159"/>
      <c r="E2" s="159"/>
      <c r="F2" s="159"/>
      <c r="G2" s="159"/>
    </row>
    <row r="3" spans="1:10" ht="19.5">
      <c r="A3" s="158"/>
      <c r="B3" s="160"/>
      <c r="C3" s="160"/>
      <c r="D3" s="160"/>
      <c r="E3" s="160"/>
      <c r="F3" s="160"/>
      <c r="G3" s="160"/>
    </row>
    <row r="4" spans="1:10" ht="15" customHeight="1">
      <c r="A4" s="136"/>
      <c r="B4" s="161" t="s">
        <v>163</v>
      </c>
      <c r="C4" s="163"/>
      <c r="D4" s="163"/>
      <c r="E4" s="163"/>
      <c r="F4" s="163"/>
      <c r="G4" s="163"/>
    </row>
    <row r="5" spans="1:10" ht="73.5" customHeight="1">
      <c r="A5" s="136"/>
      <c r="B5" s="163"/>
      <c r="C5" s="163"/>
      <c r="D5" s="163"/>
      <c r="E5" s="163"/>
      <c r="F5" s="163"/>
      <c r="G5" s="163"/>
    </row>
    <row r="6" spans="1:10" ht="30">
      <c r="A6" s="146"/>
      <c r="B6" s="105" t="s">
        <v>80</v>
      </c>
      <c r="C6" s="106" t="s">
        <v>75</v>
      </c>
      <c r="D6" s="107" t="s">
        <v>76</v>
      </c>
      <c r="E6"/>
      <c r="G6"/>
    </row>
    <row r="7" spans="1:10">
      <c r="F7"/>
      <c r="G7"/>
    </row>
    <row r="8" spans="1:10" ht="31.5" customHeight="1">
      <c r="A8" s="4" t="s">
        <v>20</v>
      </c>
      <c r="B8" s="4" t="s">
        <v>127</v>
      </c>
      <c r="C8" s="4" t="s">
        <v>162</v>
      </c>
      <c r="D8" s="4" t="s">
        <v>19</v>
      </c>
      <c r="E8" s="4" t="s">
        <v>44</v>
      </c>
      <c r="F8" s="4" t="s">
        <v>17</v>
      </c>
      <c r="G8" s="6" t="s">
        <v>10</v>
      </c>
      <c r="H8" s="6" t="s">
        <v>48</v>
      </c>
      <c r="I8" s="4" t="s">
        <v>49</v>
      </c>
      <c r="J8" s="6" t="s">
        <v>87</v>
      </c>
    </row>
    <row r="9" spans="1:10" ht="154.5" customHeight="1">
      <c r="A9" s="33" t="s">
        <v>1</v>
      </c>
      <c r="B9" s="134" t="s">
        <v>136</v>
      </c>
      <c r="C9" s="34" t="s">
        <v>69</v>
      </c>
      <c r="D9" s="34" t="s">
        <v>33</v>
      </c>
      <c r="E9" s="34" t="s">
        <v>9</v>
      </c>
      <c r="F9" s="34"/>
      <c r="G9" s="34" t="s">
        <v>89</v>
      </c>
      <c r="H9" s="34" t="s">
        <v>15</v>
      </c>
      <c r="I9" s="34" t="s">
        <v>152</v>
      </c>
      <c r="J9" s="50">
        <v>43937</v>
      </c>
    </row>
    <row r="10" spans="1:10" ht="45">
      <c r="A10" s="33" t="s">
        <v>4</v>
      </c>
      <c r="B10" s="134" t="s">
        <v>136</v>
      </c>
      <c r="C10" s="34" t="s">
        <v>90</v>
      </c>
      <c r="D10" s="34" t="s">
        <v>33</v>
      </c>
      <c r="E10" s="34" t="s">
        <v>45</v>
      </c>
      <c r="F10" s="34" t="s">
        <v>124</v>
      </c>
      <c r="G10" s="34" t="s">
        <v>6</v>
      </c>
      <c r="H10" s="34" t="s">
        <v>15</v>
      </c>
      <c r="I10" s="33"/>
      <c r="J10" s="50">
        <v>43929</v>
      </c>
    </row>
    <row r="11" spans="1:10">
      <c r="A11" s="45" t="s">
        <v>0</v>
      </c>
      <c r="B11" s="119" t="s">
        <v>132</v>
      </c>
      <c r="C11" s="45" t="s">
        <v>90</v>
      </c>
      <c r="D11" s="45" t="s">
        <v>16</v>
      </c>
      <c r="E11" s="45"/>
      <c r="F11" s="45"/>
      <c r="G11" s="45" t="s">
        <v>6</v>
      </c>
      <c r="H11" s="45" t="s">
        <v>15</v>
      </c>
      <c r="I11" s="44"/>
      <c r="J11" s="62">
        <v>43936</v>
      </c>
    </row>
    <row r="12" spans="1:10" ht="30">
      <c r="A12" s="33" t="s">
        <v>8</v>
      </c>
      <c r="B12" s="134" t="s">
        <v>136</v>
      </c>
      <c r="C12" s="34" t="s">
        <v>69</v>
      </c>
      <c r="D12" s="34" t="s">
        <v>33</v>
      </c>
      <c r="E12" s="34" t="s">
        <v>9</v>
      </c>
      <c r="F12" s="34"/>
      <c r="G12" s="34" t="s">
        <v>6</v>
      </c>
      <c r="H12" s="34" t="s">
        <v>15</v>
      </c>
      <c r="I12" s="34"/>
      <c r="J12" s="50">
        <v>43927</v>
      </c>
    </row>
    <row r="13" spans="1:10" ht="45">
      <c r="A13" s="25" t="s">
        <v>96</v>
      </c>
      <c r="B13" s="128" t="s">
        <v>134</v>
      </c>
      <c r="C13" s="21" t="s">
        <v>69</v>
      </c>
      <c r="D13" s="21" t="s">
        <v>14</v>
      </c>
      <c r="E13" s="21"/>
      <c r="F13" s="21" t="s">
        <v>112</v>
      </c>
      <c r="G13" s="21" t="s">
        <v>7</v>
      </c>
      <c r="H13" s="21" t="s">
        <v>15</v>
      </c>
      <c r="I13" s="25"/>
      <c r="J13" s="49">
        <v>43927</v>
      </c>
    </row>
    <row r="14" spans="1:10" ht="45">
      <c r="A14" s="33" t="s">
        <v>12</v>
      </c>
      <c r="B14" s="134" t="s">
        <v>136</v>
      </c>
      <c r="C14" s="34" t="s">
        <v>69</v>
      </c>
      <c r="D14" s="34" t="s">
        <v>33</v>
      </c>
      <c r="E14" s="34" t="s">
        <v>15</v>
      </c>
      <c r="F14" s="34" t="s">
        <v>50</v>
      </c>
      <c r="G14" s="34" t="s">
        <v>6</v>
      </c>
      <c r="H14" s="34" t="s">
        <v>15</v>
      </c>
      <c r="I14" s="34" t="s">
        <v>13</v>
      </c>
      <c r="J14" s="50">
        <v>43927</v>
      </c>
    </row>
    <row r="15" spans="1:10" ht="75">
      <c r="A15" s="33" t="s">
        <v>3</v>
      </c>
      <c r="B15" s="134" t="s">
        <v>136</v>
      </c>
      <c r="C15" s="34" t="s">
        <v>90</v>
      </c>
      <c r="D15" s="34" t="s">
        <v>14</v>
      </c>
      <c r="E15" s="34"/>
      <c r="F15" s="34"/>
      <c r="G15" s="34" t="s">
        <v>15</v>
      </c>
      <c r="H15" s="34" t="s">
        <v>15</v>
      </c>
      <c r="I15" s="34" t="s">
        <v>151</v>
      </c>
      <c r="J15" s="50">
        <v>43928</v>
      </c>
    </row>
    <row r="16" spans="1:10" ht="30">
      <c r="A16" s="33" t="s">
        <v>11</v>
      </c>
      <c r="B16" s="134" t="s">
        <v>136</v>
      </c>
      <c r="C16" s="34" t="s">
        <v>90</v>
      </c>
      <c r="D16" s="34" t="s">
        <v>33</v>
      </c>
      <c r="E16" s="34" t="s">
        <v>15</v>
      </c>
      <c r="F16" s="34" t="s">
        <v>50</v>
      </c>
      <c r="G16" s="34" t="s">
        <v>6</v>
      </c>
      <c r="H16" s="34" t="s">
        <v>15</v>
      </c>
      <c r="I16" s="33"/>
      <c r="J16" s="50">
        <v>43927</v>
      </c>
    </row>
    <row r="17" spans="1:10" ht="60">
      <c r="A17" s="33" t="s">
        <v>2</v>
      </c>
      <c r="B17" s="134" t="s">
        <v>136</v>
      </c>
      <c r="C17" s="34" t="s">
        <v>91</v>
      </c>
      <c r="D17" s="34" t="s">
        <v>33</v>
      </c>
      <c r="E17" s="34" t="s">
        <v>15</v>
      </c>
      <c r="F17" s="34" t="s">
        <v>125</v>
      </c>
      <c r="G17" s="34" t="s">
        <v>89</v>
      </c>
      <c r="H17" s="34" t="s">
        <v>15</v>
      </c>
      <c r="I17" s="34"/>
      <c r="J17" s="50">
        <v>43928</v>
      </c>
    </row>
    <row r="18" spans="1:10" ht="90">
      <c r="A18" s="44" t="s">
        <v>5</v>
      </c>
      <c r="B18" s="119" t="s">
        <v>132</v>
      </c>
      <c r="C18" s="45" t="s">
        <v>90</v>
      </c>
      <c r="D18" s="45" t="s">
        <v>16</v>
      </c>
      <c r="E18" s="45"/>
      <c r="F18" s="45" t="s">
        <v>126</v>
      </c>
      <c r="G18" s="45" t="s">
        <v>89</v>
      </c>
      <c r="H18" s="45" t="s">
        <v>15</v>
      </c>
      <c r="I18" s="45" t="s">
        <v>18</v>
      </c>
      <c r="J18" s="62">
        <v>43927</v>
      </c>
    </row>
    <row r="20" spans="1:10" ht="60">
      <c r="A20" s="87" t="s">
        <v>85</v>
      </c>
      <c r="B20" s="88" t="s">
        <v>44</v>
      </c>
      <c r="C20" s="88" t="s">
        <v>88</v>
      </c>
      <c r="D20" s="88" t="s">
        <v>48</v>
      </c>
      <c r="E20"/>
      <c r="F20"/>
      <c r="G20"/>
    </row>
    <row r="21" spans="1:10" ht="30">
      <c r="A21" s="86" t="s">
        <v>16</v>
      </c>
      <c r="B21" s="85" t="s">
        <v>9</v>
      </c>
      <c r="C21" s="85" t="s">
        <v>6</v>
      </c>
      <c r="D21" s="85" t="s">
        <v>6</v>
      </c>
      <c r="E21"/>
      <c r="F21"/>
      <c r="G21"/>
    </row>
    <row r="22" spans="1:10">
      <c r="A22" s="7">
        <f>COUNTIF(Tableau1[[Niveau de service ]],"Maintenu")</f>
        <v>2</v>
      </c>
      <c r="B22" s="85">
        <f>COUNTIF(Tableau1[Réduction des motifs],"Réduit aux motifs de santé")</f>
        <v>2</v>
      </c>
      <c r="C22" s="85">
        <f>COUNTIF(Tableau1[Disponibilité d''équipement de protection personnel],"Oui")</f>
        <v>5</v>
      </c>
      <c r="D22" s="85">
        <f>COUNTIF(Tableau1[Mesures compensatoires],"Oui")</f>
        <v>0</v>
      </c>
      <c r="E22"/>
      <c r="F22"/>
      <c r="G22"/>
    </row>
    <row r="23" spans="1:10" ht="45">
      <c r="A23" s="86" t="s">
        <v>33</v>
      </c>
      <c r="B23" s="85" t="s">
        <v>47</v>
      </c>
      <c r="C23" s="85" t="s">
        <v>7</v>
      </c>
      <c r="D23" s="85" t="s">
        <v>7</v>
      </c>
      <c r="E23"/>
      <c r="F23"/>
      <c r="G23"/>
    </row>
    <row r="24" spans="1:10">
      <c r="A24" s="86">
        <f>COUNTIF(Tableau1[[Niveau de service ]],"Diminué")</f>
        <v>6</v>
      </c>
      <c r="B24" s="85">
        <f>COUNTIF(Tableau1[Réduction des motifs],"Réduit aux motifs de santé et de travail")</f>
        <v>0</v>
      </c>
      <c r="C24" s="85">
        <f>COUNTIF(Tableau1[Disponibilité d''équipement de protection personnel],"Non")</f>
        <v>1</v>
      </c>
      <c r="D24" s="85">
        <f>COUNTIF(Tableau1[Mesures compensatoires],"Non")</f>
        <v>0</v>
      </c>
      <c r="E24"/>
      <c r="F24"/>
      <c r="G24"/>
    </row>
    <row r="25" spans="1:10" ht="60">
      <c r="A25" s="89"/>
      <c r="B25" s="85" t="s">
        <v>45</v>
      </c>
      <c r="C25" s="85" t="s">
        <v>89</v>
      </c>
      <c r="D25" s="85" t="s">
        <v>15</v>
      </c>
      <c r="E25"/>
      <c r="F25"/>
      <c r="G25"/>
    </row>
    <row r="26" spans="1:10" ht="65.25" customHeight="1">
      <c r="A26" s="89"/>
      <c r="B26" s="85">
        <f>COUNTIF(Tableau1[Réduction des motifs],"Réduit aux motifs de santé et d'alimentation")</f>
        <v>1</v>
      </c>
      <c r="C26" s="85">
        <f>COUNTIF(Tableau1[Disponibilité d''équipement de protection personnel],"Réponse incertaine")</f>
        <v>3</v>
      </c>
      <c r="D26" s="85">
        <f>COUNTIF(Tableau1[Mesures compensatoires],"Non indiqué")</f>
        <v>10</v>
      </c>
      <c r="E26"/>
      <c r="F26"/>
      <c r="G26"/>
    </row>
    <row r="27" spans="1:10" ht="75">
      <c r="A27" s="89"/>
      <c r="B27" s="85" t="s">
        <v>46</v>
      </c>
      <c r="C27" s="85" t="s">
        <v>15</v>
      </c>
      <c r="D27" s="92"/>
      <c r="E27"/>
      <c r="F27"/>
      <c r="G27"/>
    </row>
    <row r="28" spans="1:10" ht="79.5" customHeight="1">
      <c r="A28" s="93"/>
      <c r="B28" s="85">
        <f>COUNTIF(Tableau1[Réduction des motifs],"Réduit aux motifs de santé, de travail et d'alimentation")</f>
        <v>0</v>
      </c>
      <c r="C28" s="85">
        <f>COUNTIF(Tableau1[Disponibilité d''équipement de protection personnel],"Non indiqué")</f>
        <v>1</v>
      </c>
      <c r="D28" s="6"/>
      <c r="E28"/>
      <c r="F28"/>
      <c r="G28"/>
    </row>
    <row r="29" spans="1:10" ht="90">
      <c r="A29" s="93"/>
      <c r="B29" s="85" t="s">
        <v>65</v>
      </c>
      <c r="C29" s="92"/>
      <c r="D29" s="6"/>
      <c r="E29"/>
      <c r="F29"/>
      <c r="G29"/>
    </row>
    <row r="30" spans="1:10">
      <c r="A30" s="93"/>
      <c r="B30" s="85">
        <f>COUNTIF(Tableau1[Réduction des motifs],"Réduit aux motifs de santé, de travail, d'alimentation et autres")</f>
        <v>0</v>
      </c>
      <c r="C30" s="92"/>
      <c r="D30" s="6"/>
      <c r="E30"/>
      <c r="F30"/>
      <c r="G30"/>
    </row>
    <row r="31" spans="1:10">
      <c r="A31" s="1"/>
      <c r="B31" s="85" t="s">
        <v>15</v>
      </c>
      <c r="E31"/>
      <c r="F31"/>
      <c r="G31"/>
    </row>
    <row r="32" spans="1:10">
      <c r="A32" s="1"/>
      <c r="B32" s="85">
        <f>COUNTIF(Tableau1[Réduction des motifs],"Non indiqué")</f>
        <v>3</v>
      </c>
      <c r="E32"/>
      <c r="F32"/>
      <c r="G32"/>
    </row>
    <row r="33" spans="1:7">
      <c r="A33" s="1"/>
      <c r="E33"/>
      <c r="F33"/>
      <c r="G33"/>
    </row>
    <row r="34" spans="1:7">
      <c r="A34" s="1"/>
      <c r="E34"/>
      <c r="F34"/>
      <c r="G34"/>
    </row>
    <row r="35" spans="1:7">
      <c r="A35" s="1"/>
      <c r="E35"/>
      <c r="F35"/>
      <c r="G35"/>
    </row>
    <row r="36" spans="1:7">
      <c r="A36" s="1"/>
      <c r="E36"/>
      <c r="F36"/>
      <c r="G36"/>
    </row>
    <row r="37" spans="1:7">
      <c r="A37" s="1"/>
      <c r="E37"/>
      <c r="F37"/>
      <c r="G37"/>
    </row>
    <row r="38" spans="1:7">
      <c r="A38" s="1"/>
      <c r="E38"/>
      <c r="F38"/>
      <c r="G38"/>
    </row>
    <row r="39" spans="1:7">
      <c r="A39" s="1"/>
      <c r="E39"/>
      <c r="F39"/>
      <c r="G39"/>
    </row>
  </sheetData>
  <mergeCells count="3">
    <mergeCell ref="A2:G2"/>
    <mergeCell ref="A3:G3"/>
    <mergeCell ref="B4:G5"/>
  </mergeCells>
  <hyperlinks>
    <hyperlink ref="A9" r:id="rId1"/>
    <hyperlink ref="A10" r:id="rId2"/>
    <hyperlink ref="A12" r:id="rId3"/>
    <hyperlink ref="A13" r:id="rId4"/>
    <hyperlink ref="A14" r:id="rId5"/>
    <hyperlink ref="A15" r:id="rId6"/>
    <hyperlink ref="A16" r:id="rId7"/>
    <hyperlink ref="A17" r:id="rId8"/>
    <hyperlink ref="B11" r:id="rId9"/>
    <hyperlink ref="B13" r:id="rId10"/>
    <hyperlink ref="B10" r:id="rId11"/>
    <hyperlink ref="B12" r:id="rId12"/>
    <hyperlink ref="B14" r:id="rId13"/>
    <hyperlink ref="B15" r:id="rId14"/>
    <hyperlink ref="B16" r:id="rId15"/>
    <hyperlink ref="B17" r:id="rId16"/>
    <hyperlink ref="B9" r:id="rId17"/>
    <hyperlink ref="A18" r:id="rId18"/>
    <hyperlink ref="B18" r:id="rId19"/>
  </hyperlinks>
  <pageMargins left="0.7" right="0.7" top="0.75" bottom="0.75" header="0.3" footer="0.3"/>
  <pageSetup orientation="portrait" horizontalDpi="300" verticalDpi="300" r:id="rId20"/>
  <tableParts count="1">
    <tablePart r:id="rId2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30</vt:i4>
      </vt:variant>
    </vt:vector>
  </HeadingPairs>
  <TitlesOfParts>
    <vt:vector size="34" baseType="lpstr">
      <vt:lpstr>Vue d'ensemble</vt:lpstr>
      <vt:lpstr>ATUQ</vt:lpstr>
      <vt:lpstr>UTACQ et autres</vt:lpstr>
      <vt:lpstr>Réseau COPHAN</vt:lpstr>
      <vt:lpstr>'UTACQ et autres'!AOT_MRC_et_villes</vt:lpstr>
      <vt:lpstr>ATUQ!Coup_de_gueule</vt:lpstr>
      <vt:lpstr>'UTACQ et autres'!Coup_de_gueule2</vt:lpstr>
      <vt:lpstr>'Réseau COPHAN'!Coup_de_gueule3</vt:lpstr>
      <vt:lpstr>ATUQ!Date</vt:lpstr>
      <vt:lpstr>'UTACQ et autres'!Date2</vt:lpstr>
      <vt:lpstr>'Réseau COPHAN'!Date3</vt:lpstr>
      <vt:lpstr>ATUQ!Disponibilité_d_équipement_de_protection_personnel</vt:lpstr>
      <vt:lpstr>'Réseau COPHAN'!Disponibilité_d_équipement_de_protection_personnel</vt:lpstr>
      <vt:lpstr>'UTACQ et autres'!Disponibilité_d_équipement_de_protection_personnel2</vt:lpstr>
      <vt:lpstr>ATUQ!Membres_ATUQ</vt:lpstr>
      <vt:lpstr>ATUQ!Mesures_compensatoires</vt:lpstr>
      <vt:lpstr>'UTACQ et autres'!Mesures_compensatoires2</vt:lpstr>
      <vt:lpstr>'Réseau COPHAN'!Mesures_compensatoires3</vt:lpstr>
      <vt:lpstr>'Réseau COPHAN'!MRC__ville_ou_région</vt:lpstr>
      <vt:lpstr>'Réseau COPHAN'!Nature_de_l_information</vt:lpstr>
      <vt:lpstr>ATUQ!Niveau_de_service</vt:lpstr>
      <vt:lpstr>'UTACQ et autres'!Niveau_de_service2</vt:lpstr>
      <vt:lpstr>'Réseau COPHAN'!Niveau_de_service3</vt:lpstr>
      <vt:lpstr>ATUQ!Précisions_sur_les_mesures_compensatoires</vt:lpstr>
      <vt:lpstr>'UTACQ et autres'!Précisions_sur_les_mesures_compensatoires2</vt:lpstr>
      <vt:lpstr>ATUQ!Précisions_sur_les_services</vt:lpstr>
      <vt:lpstr>'UTACQ et autres'!Précisions_sur_les_services2</vt:lpstr>
      <vt:lpstr>'Réseau COPHAN'!Précisions_sur_les_services3</vt:lpstr>
      <vt:lpstr>ATUQ!Réduction_des_motifs</vt:lpstr>
      <vt:lpstr>'UTACQ et autres'!Réduction_des_motifs2</vt:lpstr>
      <vt:lpstr>'Réseau COPHAN'!Réduction_des_motifs3</vt:lpstr>
      <vt:lpstr>ATUQ!Région</vt:lpstr>
      <vt:lpstr>'UTACQ et autres'!Région2</vt:lpstr>
      <vt:lpstr>'Réseau COPHAN'!Région3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2020-06-02T14:07:22Z</dcterms:modified>
</cp:coreProperties>
</file>